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35" windowHeight="8385" activeTab="0"/>
  </bookViews>
  <sheets>
    <sheet name="Balance Sheet" sheetId="1" r:id="rId1"/>
    <sheet name="Operating Statement" sheetId="2" r:id="rId2"/>
  </sheets>
  <definedNames>
    <definedName name="_xlnm.Print_Area" localSheetId="0">'Balance Sheet'!$A$1:$D$43</definedName>
    <definedName name="_xlnm.Print_Area" localSheetId="1">'Operating Statement'!$A$1:$Q$33</definedName>
  </definedNames>
  <calcPr fullCalcOnLoad="1"/>
</workbook>
</file>

<file path=xl/sharedStrings.xml><?xml version="1.0" encoding="utf-8"?>
<sst xmlns="http://schemas.openxmlformats.org/spreadsheetml/2006/main" count="59" uniqueCount="56">
  <si>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</si>
  <si>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</si>
  <si>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</si>
  <si>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</si>
  <si>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</si>
  <si>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</si>
  <si>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</si>
  <si>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</si>
  <si>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</si>
  <si>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</si>
  <si>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</si>
  <si>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</si>
  <si>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</si>
  <si>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</si>
  <si>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</si>
  <si>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</si>
  <si>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</si>
  <si>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</si>
  <si>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</si>
  <si>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</si>
  <si>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</si>
  <si>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</si>
  <si>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</si>
  <si>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</si>
  <si>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</si>
  <si>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</si>
  <si>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</si>
  <si>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</si>
  <si>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</si>
  <si>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</si>
  <si>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</si>
  <si>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</si>
  <si>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Administration</t>
  </si>
  <si>
    <t>Vending</t>
  </si>
  <si>
    <t>Dining</t>
  </si>
  <si>
    <t>Tiger Card</t>
  </si>
  <si>
    <t>Bookstore</t>
  </si>
  <si>
    <t>Concessions</t>
  </si>
  <si>
    <t>Total</t>
  </si>
  <si>
    <t xml:space="preserve">    Commissions</t>
  </si>
  <si>
    <t xml:space="preserve">    Lease revenues</t>
  </si>
  <si>
    <t xml:space="preserve">    Deposits held for others</t>
  </si>
  <si>
    <t xml:space="preserve">            Total equipment renewals and replacements</t>
  </si>
  <si>
    <t>ANALYSIS OF REVENUES AND EXPENDITURES</t>
  </si>
  <si>
    <t xml:space="preserve">    Deferred revenues</t>
  </si>
  <si>
    <t>Copier</t>
  </si>
  <si>
    <t>Management &amp;</t>
  </si>
  <si>
    <t>Mailing Services</t>
  </si>
  <si>
    <t xml:space="preserve">    Deferred charges and prepaid expenses</t>
  </si>
  <si>
    <t xml:space="preserve">        Equipment purchases</t>
  </si>
  <si>
    <t xml:space="preserve">    Salaries and wages</t>
  </si>
  <si>
    <t xml:space="preserve">    Travel</t>
  </si>
  <si>
    <t>AUXILIARY SERVICES</t>
  </si>
  <si>
    <t>AS OF JUNE 30, 2018</t>
  </si>
  <si>
    <t>FOR THE YEAR ENDED JUNE 30, 2018</t>
  </si>
  <si>
    <t xml:space="preserve">        Net transfers from plant fund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</si>
</sst>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61D7C"/>
      <name val="Calibri"/>
      <family val="2"/>
    </font>
    <font>
      <b/>
      <sz val="12"/>
      <color rgb="FF461D7C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5" fontId="41" fillId="0" borderId="0" xfId="42" applyNumberFormat="1" applyFont="1" applyAlignment="1">
      <alignment/>
    </xf>
    <xf numFmtId="0" fontId="41" fillId="0" borderId="0" xfId="0" applyFont="1" applyBorder="1" applyAlignment="1">
      <alignment/>
    </xf>
    <xf numFmtId="164" fontId="41" fillId="0" borderId="0" xfId="0" applyNumberFormat="1" applyFont="1" applyAlignment="1">
      <alignment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4" fontId="22" fillId="0" borderId="11" xfId="46" applyNumberFormat="1" applyFont="1" applyFill="1" applyBorder="1" applyAlignment="1" applyProtection="1">
      <alignment vertical="center"/>
      <protection/>
    </xf>
    <xf numFmtId="37" fontId="42" fillId="0" borderId="0" xfId="59" applyFont="1" applyFill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Alignment="1" applyProtection="1">
      <alignment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37" fontId="22" fillId="0" borderId="10" xfId="59" applyFont="1" applyFill="1" applyBorder="1" applyAlignment="1" applyProtection="1">
      <alignment vertical="center"/>
      <protection/>
    </xf>
    <xf numFmtId="164" fontId="22" fillId="0" borderId="11" xfId="48" applyNumberFormat="1" applyFont="1" applyFill="1" applyBorder="1" applyAlignment="1" applyProtection="1">
      <alignment vertical="center"/>
      <protection/>
    </xf>
    <xf numFmtId="164" fontId="42" fillId="0" borderId="0" xfId="48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164" fontId="22" fillId="0" borderId="0" xfId="46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Border="1" applyAlignment="1" applyProtection="1">
      <alignment vertical="center"/>
      <protection/>
    </xf>
    <xf numFmtId="165" fontId="22" fillId="0" borderId="12" xfId="44" applyNumberFormat="1" applyFont="1" applyFill="1" applyBorder="1" applyAlignment="1" applyProtection="1">
      <alignment vertical="center"/>
      <protection/>
    </xf>
    <xf numFmtId="165" fontId="22" fillId="0" borderId="13" xfId="44" applyNumberFormat="1" applyFont="1" applyFill="1" applyBorder="1" applyAlignment="1" applyProtection="1">
      <alignment vertical="center"/>
      <protection/>
    </xf>
    <xf numFmtId="165" fontId="22" fillId="0" borderId="12" xfId="42" applyNumberFormat="1" applyFont="1" applyFill="1" applyBorder="1" applyAlignment="1" applyProtection="1">
      <alignment vertical="center"/>
      <protection/>
    </xf>
    <xf numFmtId="164" fontId="22" fillId="0" borderId="14" xfId="48" applyNumberFormat="1" applyFont="1" applyFill="1" applyBorder="1" applyAlignment="1" applyProtection="1">
      <alignment vertical="center"/>
      <protection/>
    </xf>
    <xf numFmtId="43" fontId="41" fillId="0" borderId="0" xfId="42" applyFont="1" applyAlignment="1">
      <alignment/>
    </xf>
    <xf numFmtId="43" fontId="41" fillId="0" borderId="0" xfId="0" applyNumberFormat="1" applyFont="1" applyAlignment="1">
      <alignment/>
    </xf>
    <xf numFmtId="43" fontId="0" fillId="0" borderId="0" xfId="42" applyFont="1" applyAlignment="1">
      <alignment/>
    </xf>
    <xf numFmtId="37" fontId="43" fillId="0" borderId="0" xfId="60" applyFont="1" applyFill="1" applyBorder="1" applyAlignment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0" fontId="41" fillId="0" borderId="0" xfId="0" applyFont="1" applyAlignment="1">
      <alignment horizontal="center"/>
    </xf>
    <xf numFmtId="164" fontId="44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152400</xdr:rowOff>
    </xdr:from>
    <xdr:to>
      <xdr:col>0</xdr:col>
      <xdr:colOff>2038350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1432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2</xdr:col>
      <xdr:colOff>28575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61950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zoomScalePageLayoutView="0" workbookViewId="0" topLeftCell="A1">
      <selection activeCell="A51" sqref="A51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5" width="9.140625" style="1" customWidth="1"/>
    <col min="6" max="6" width="13.57421875" style="37" bestFit="1" customWidth="1"/>
    <col min="7" max="7" width="12.57421875" style="1" bestFit="1" customWidth="1"/>
    <col min="8" max="16384" width="9.140625" style="1" customWidth="1"/>
  </cols>
  <sheetData>
    <row r="2" ht="12.75"/>
    <row r="3" spans="1:4" ht="15.75">
      <c r="A3" s="42"/>
      <c r="B3" s="40" t="s">
        <v>52</v>
      </c>
      <c r="C3" s="40"/>
      <c r="D3" s="40"/>
    </row>
    <row r="4" spans="1:4" ht="9" customHeight="1">
      <c r="A4" s="42"/>
      <c r="B4" s="8"/>
      <c r="C4" s="9"/>
      <c r="D4" s="10"/>
    </row>
    <row r="5" spans="1:4" ht="15">
      <c r="A5" s="42"/>
      <c r="B5" s="41" t="s">
        <v>14</v>
      </c>
      <c r="C5" s="41"/>
      <c r="D5" s="41"/>
    </row>
    <row r="6" spans="1:4" ht="15">
      <c r="A6" s="42"/>
      <c r="B6" s="41" t="s">
        <v>53</v>
      </c>
      <c r="C6" s="41"/>
      <c r="D6" s="41"/>
    </row>
    <row r="7" ht="12.75"/>
    <row r="10" spans="1:4" ht="15">
      <c r="A10" s="11" t="s">
        <v>15</v>
      </c>
      <c r="B10" s="11"/>
      <c r="C10" s="12"/>
      <c r="D10" s="11"/>
    </row>
    <row r="11" spans="1:7" ht="15">
      <c r="A11" s="11" t="s">
        <v>16</v>
      </c>
      <c r="B11" s="11"/>
      <c r="C11" s="13"/>
      <c r="D11" s="14">
        <f>5745129+1522398+3006394+189216+68723+209069+123772-2</f>
        <v>10864699</v>
      </c>
      <c r="G11" s="7"/>
    </row>
    <row r="12" spans="1:7" ht="15">
      <c r="A12" s="11" t="s">
        <v>31</v>
      </c>
      <c r="B12" s="11"/>
      <c r="C12" s="13"/>
      <c r="D12" s="15">
        <f>24288+26377+509116</f>
        <v>559781</v>
      </c>
      <c r="G12" s="7"/>
    </row>
    <row r="13" spans="1:7" ht="15">
      <c r="A13" s="11" t="s">
        <v>48</v>
      </c>
      <c r="B13" s="11"/>
      <c r="C13" s="13"/>
      <c r="D13" s="15">
        <v>43000</v>
      </c>
      <c r="G13" s="7"/>
    </row>
    <row r="14" spans="1:7" ht="15">
      <c r="A14" s="11" t="s">
        <v>17</v>
      </c>
      <c r="B14" s="11"/>
      <c r="C14" s="16"/>
      <c r="D14" s="17">
        <f>SUM(D11:D13)</f>
        <v>11467480</v>
      </c>
      <c r="G14" s="7"/>
    </row>
    <row r="15" spans="1:7" ht="15">
      <c r="A15" s="11"/>
      <c r="B15" s="11"/>
      <c r="C15" s="16"/>
      <c r="D15" s="16"/>
      <c r="G15" s="7"/>
    </row>
    <row r="16" spans="1:7" ht="15">
      <c r="A16" s="11" t="s">
        <v>18</v>
      </c>
      <c r="B16" s="11"/>
      <c r="C16" s="16"/>
      <c r="D16" s="16"/>
      <c r="G16" s="7"/>
    </row>
    <row r="17" spans="1:7" ht="15">
      <c r="A17" s="11" t="s">
        <v>19</v>
      </c>
      <c r="B17" s="11"/>
      <c r="C17" s="16"/>
      <c r="D17" s="16">
        <f>83018+41007+2678</f>
        <v>126703</v>
      </c>
      <c r="G17" s="7"/>
    </row>
    <row r="18" spans="1:7" ht="15">
      <c r="A18" s="11" t="s">
        <v>41</v>
      </c>
      <c r="B18" s="11"/>
      <c r="C18" s="16"/>
      <c r="D18" s="16">
        <f>3148511-2792848+30620</f>
        <v>386283</v>
      </c>
      <c r="G18" s="7"/>
    </row>
    <row r="19" spans="1:7" ht="15">
      <c r="A19" s="11" t="s">
        <v>44</v>
      </c>
      <c r="B19" s="11"/>
      <c r="C19" s="16"/>
      <c r="D19" s="16">
        <v>477046</v>
      </c>
      <c r="G19" s="7"/>
    </row>
    <row r="20" spans="1:7" ht="15">
      <c r="A20" s="11" t="s">
        <v>20</v>
      </c>
      <c r="B20" s="11"/>
      <c r="C20" s="16"/>
      <c r="D20" s="17">
        <f>SUM(D17:D19)</f>
        <v>990032</v>
      </c>
      <c r="G20" s="7"/>
    </row>
    <row r="21" spans="1:7" ht="15">
      <c r="A21" s="11"/>
      <c r="B21" s="11"/>
      <c r="C21" s="16"/>
      <c r="D21" s="18"/>
      <c r="G21" s="7"/>
    </row>
    <row r="22" spans="1:7" ht="15.75" thickBot="1">
      <c r="A22" s="11" t="s">
        <v>21</v>
      </c>
      <c r="B22" s="11"/>
      <c r="C22" s="16"/>
      <c r="D22" s="19">
        <f>D14-D20</f>
        <v>10477448</v>
      </c>
      <c r="G22" s="7"/>
    </row>
    <row r="23" spans="1:6" s="2" customFormat="1" ht="15.75" thickTop="1">
      <c r="A23" s="20"/>
      <c r="B23" s="20"/>
      <c r="C23" s="21"/>
      <c r="D23" s="22"/>
      <c r="F23" s="39"/>
    </row>
    <row r="24" spans="1:6" s="2" customFormat="1" ht="15">
      <c r="A24" s="20"/>
      <c r="B24" s="20"/>
      <c r="C24" s="21"/>
      <c r="D24" s="22"/>
      <c r="F24" s="39"/>
    </row>
    <row r="25" spans="1:6" s="2" customFormat="1" ht="15">
      <c r="A25" s="20"/>
      <c r="B25" s="20"/>
      <c r="C25" s="21"/>
      <c r="D25" s="22"/>
      <c r="F25" s="39"/>
    </row>
    <row r="26" spans="1:6" s="2" customFormat="1" ht="15">
      <c r="A26" s="20"/>
      <c r="B26" s="41" t="s">
        <v>22</v>
      </c>
      <c r="C26" s="41"/>
      <c r="D26" s="41"/>
      <c r="F26" s="39"/>
    </row>
    <row r="27" spans="1:4" ht="15">
      <c r="A27" s="20"/>
      <c r="B27" s="41" t="s">
        <v>54</v>
      </c>
      <c r="C27" s="41"/>
      <c r="D27" s="41"/>
    </row>
    <row r="28" spans="1:4" ht="15">
      <c r="A28" s="20"/>
      <c r="B28" s="23"/>
      <c r="C28" s="23"/>
      <c r="D28" s="23"/>
    </row>
    <row r="29" spans="1:4" ht="15">
      <c r="A29" s="20"/>
      <c r="B29" s="20"/>
      <c r="C29" s="21"/>
      <c r="D29" s="22"/>
    </row>
    <row r="30" spans="1:4" ht="15">
      <c r="A30" s="11" t="s">
        <v>23</v>
      </c>
      <c r="B30" s="11"/>
      <c r="C30" s="16"/>
      <c r="D30" s="18"/>
    </row>
    <row r="31" spans="1:4" ht="15">
      <c r="A31" s="11" t="s">
        <v>24</v>
      </c>
      <c r="B31" s="11"/>
      <c r="C31" s="16"/>
      <c r="D31" s="18"/>
    </row>
    <row r="32" spans="1:4" ht="15">
      <c r="A32" s="11" t="s">
        <v>25</v>
      </c>
      <c r="B32" s="11"/>
      <c r="C32" s="16"/>
      <c r="D32" s="24">
        <v>8163337</v>
      </c>
    </row>
    <row r="33" spans="1:4" ht="15">
      <c r="A33" s="11" t="s">
        <v>26</v>
      </c>
      <c r="B33" s="11"/>
      <c r="C33" s="16"/>
      <c r="D33" s="16">
        <v>1910012</v>
      </c>
    </row>
    <row r="34" spans="1:4" ht="15">
      <c r="A34" s="11" t="s">
        <v>55</v>
      </c>
      <c r="B34" s="11"/>
      <c r="C34" s="16"/>
      <c r="D34" s="16">
        <v>2537</v>
      </c>
    </row>
    <row r="35" spans="1:7" ht="15">
      <c r="A35" s="11" t="s">
        <v>27</v>
      </c>
      <c r="B35" s="11"/>
      <c r="C35" s="16"/>
      <c r="D35" s="17">
        <f>SUM(D32:D34)</f>
        <v>10075886</v>
      </c>
      <c r="G35" s="7"/>
    </row>
    <row r="36" spans="1:4" ht="15">
      <c r="A36" s="11"/>
      <c r="B36" s="11"/>
      <c r="C36" s="16"/>
      <c r="D36" s="16"/>
    </row>
    <row r="37" spans="1:4" ht="15">
      <c r="A37" s="11" t="s">
        <v>28</v>
      </c>
      <c r="B37" s="11"/>
      <c r="C37" s="16"/>
      <c r="D37" s="16"/>
    </row>
    <row r="38" spans="1:4" ht="15">
      <c r="A38" s="11" t="s">
        <v>25</v>
      </c>
      <c r="B38" s="11"/>
      <c r="C38" s="16"/>
      <c r="D38" s="16">
        <v>383725</v>
      </c>
    </row>
    <row r="39" spans="1:4" ht="15">
      <c r="A39" s="11" t="s">
        <v>29</v>
      </c>
      <c r="B39" s="11"/>
      <c r="C39" s="16"/>
      <c r="D39" s="16">
        <v>17837</v>
      </c>
    </row>
    <row r="40" spans="1:4" ht="15">
      <c r="A40" s="11" t="s">
        <v>49</v>
      </c>
      <c r="B40" s="11"/>
      <c r="C40" s="16"/>
      <c r="D40" s="16">
        <v>0</v>
      </c>
    </row>
    <row r="41" spans="1:7" ht="15">
      <c r="A41" s="11" t="s">
        <v>42</v>
      </c>
      <c r="B41" s="11"/>
      <c r="C41" s="16"/>
      <c r="D41" s="25">
        <f>SUM(D38:D40)</f>
        <v>401562</v>
      </c>
      <c r="G41" s="7"/>
    </row>
    <row r="42" spans="1:4" ht="15">
      <c r="A42" s="11"/>
      <c r="B42" s="11"/>
      <c r="C42" s="12"/>
      <c r="D42" s="16"/>
    </row>
    <row r="43" spans="1:7" ht="15.75" thickBot="1">
      <c r="A43" s="11" t="s">
        <v>30</v>
      </c>
      <c r="B43" s="11"/>
      <c r="C43" s="16"/>
      <c r="D43" s="26">
        <f>D35+D41</f>
        <v>10477448</v>
      </c>
      <c r="G43" s="7"/>
    </row>
    <row r="44" spans="1:4" ht="15.75" thickTop="1">
      <c r="A44" s="2"/>
      <c r="B44" s="20"/>
      <c r="C44" s="27"/>
      <c r="D44" s="2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10:D22 A30:D43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6"/>
  <sheetViews>
    <sheetView zoomScalePageLayoutView="0" workbookViewId="0" topLeftCell="A1">
      <selection activeCell="S23" sqref="S23"/>
    </sheetView>
  </sheetViews>
  <sheetFormatPr defaultColWidth="9.140625" defaultRowHeight="15"/>
  <cols>
    <col min="1" max="1" width="26.28125" style="1" customWidth="1"/>
    <col min="2" max="2" width="1.7109375" style="1" customWidth="1"/>
    <col min="3" max="3" width="14.28125" style="1" bestFit="1" customWidth="1"/>
    <col min="4" max="4" width="1.7109375" style="1" customWidth="1"/>
    <col min="5" max="5" width="14.28125" style="1" customWidth="1"/>
    <col min="6" max="6" width="1.7109375" style="1" customWidth="1"/>
    <col min="7" max="7" width="14.28125" style="1" customWidth="1"/>
    <col min="8" max="8" width="1.7109375" style="1" customWidth="1"/>
    <col min="9" max="9" width="14.28125" style="1" customWidth="1"/>
    <col min="10" max="10" width="1.7109375" style="1" customWidth="1"/>
    <col min="11" max="11" width="14.28125" style="1" customWidth="1"/>
    <col min="12" max="12" width="1.7109375" style="1" customWidth="1"/>
    <col min="13" max="13" width="14.28125" style="1" customWidth="1"/>
    <col min="14" max="14" width="1.7109375" style="1" customWidth="1"/>
    <col min="15" max="15" width="14.7109375" style="1" customWidth="1"/>
    <col min="16" max="16" width="1.7109375" style="1" customWidth="1"/>
    <col min="17" max="17" width="14.7109375" style="1" customWidth="1"/>
    <col min="18" max="16384" width="9.140625" style="1" customWidth="1"/>
  </cols>
  <sheetData>
    <row r="3" spans="1:17" ht="15.75">
      <c r="A3" s="42"/>
      <c r="C3" s="40" t="s">
        <v>52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9" customHeight="1">
      <c r="A4" s="42"/>
      <c r="C4" s="8"/>
      <c r="D4" s="9"/>
      <c r="E4" s="10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10"/>
    </row>
    <row r="5" spans="1:17" ht="15">
      <c r="A5" s="42"/>
      <c r="C5" s="41" t="s">
        <v>43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5">
      <c r="A6" s="42"/>
      <c r="C6" s="41" t="s">
        <v>54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2:17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8" t="s">
        <v>45</v>
      </c>
      <c r="P8" s="3"/>
      <c r="Q8" s="3"/>
    </row>
    <row r="9" spans="2:1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8" t="s">
        <v>46</v>
      </c>
      <c r="P9" s="3"/>
      <c r="Q9" s="3"/>
    </row>
    <row r="10" spans="2:17" s="29" customFormat="1" ht="15">
      <c r="B10" s="28"/>
      <c r="C10" s="30" t="s">
        <v>32</v>
      </c>
      <c r="D10" s="28"/>
      <c r="E10" s="30" t="s">
        <v>33</v>
      </c>
      <c r="F10" s="28"/>
      <c r="G10" s="30" t="s">
        <v>34</v>
      </c>
      <c r="H10" s="28"/>
      <c r="I10" s="30" t="s">
        <v>35</v>
      </c>
      <c r="J10" s="28"/>
      <c r="K10" s="30" t="s">
        <v>36</v>
      </c>
      <c r="L10" s="28"/>
      <c r="M10" s="30" t="s">
        <v>37</v>
      </c>
      <c r="N10" s="28"/>
      <c r="O10" s="30" t="s">
        <v>47</v>
      </c>
      <c r="P10" s="28"/>
      <c r="Q10" s="30" t="s">
        <v>38</v>
      </c>
    </row>
    <row r="11" spans="1:17" ht="15">
      <c r="A11" s="11" t="s">
        <v>0</v>
      </c>
      <c r="B11" s="11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1"/>
    </row>
    <row r="12" spans="1:17" ht="15">
      <c r="A12" s="11" t="s">
        <v>39</v>
      </c>
      <c r="B12" s="11"/>
      <c r="C12" s="31">
        <v>5659</v>
      </c>
      <c r="D12" s="24"/>
      <c r="E12" s="31">
        <v>375399</v>
      </c>
      <c r="F12" s="24"/>
      <c r="G12" s="31">
        <v>509819</v>
      </c>
      <c r="H12" s="24"/>
      <c r="I12" s="31">
        <v>18215</v>
      </c>
      <c r="J12" s="24"/>
      <c r="K12" s="31">
        <v>70000</v>
      </c>
      <c r="L12" s="24"/>
      <c r="M12" s="31">
        <v>0</v>
      </c>
      <c r="N12" s="24"/>
      <c r="O12" s="31">
        <v>0</v>
      </c>
      <c r="P12" s="24"/>
      <c r="Q12" s="31">
        <f>SUM(C12:O12)</f>
        <v>979092</v>
      </c>
    </row>
    <row r="13" spans="1:17" ht="15">
      <c r="A13" s="11" t="s">
        <v>40</v>
      </c>
      <c r="B13" s="11"/>
      <c r="C13" s="15">
        <v>99247</v>
      </c>
      <c r="D13" s="12"/>
      <c r="E13" s="15">
        <v>0</v>
      </c>
      <c r="F13" s="12"/>
      <c r="G13" s="15">
        <v>0</v>
      </c>
      <c r="H13" s="32"/>
      <c r="I13" s="15">
        <v>0</v>
      </c>
      <c r="J13" s="12"/>
      <c r="K13" s="15">
        <v>1700000</v>
      </c>
      <c r="L13" s="12"/>
      <c r="M13" s="15">
        <v>138796</v>
      </c>
      <c r="N13" s="12"/>
      <c r="O13" s="15">
        <v>0</v>
      </c>
      <c r="P13" s="12"/>
      <c r="Q13" s="11">
        <f>SUM(C13:O13)</f>
        <v>1938043</v>
      </c>
    </row>
    <row r="14" spans="1:17" ht="15">
      <c r="A14" s="11" t="s">
        <v>3</v>
      </c>
      <c r="B14" s="11"/>
      <c r="C14" s="15">
        <v>6596</v>
      </c>
      <c r="D14" s="32"/>
      <c r="E14" s="15">
        <f>250000-200000</f>
        <v>50000</v>
      </c>
      <c r="F14" s="32"/>
      <c r="G14" s="15">
        <f>517809-509819</f>
        <v>7990</v>
      </c>
      <c r="H14" s="32"/>
      <c r="I14" s="15">
        <v>331227</v>
      </c>
      <c r="J14" s="32"/>
      <c r="K14" s="15">
        <v>0</v>
      </c>
      <c r="L14" s="32"/>
      <c r="M14" s="15">
        <v>0</v>
      </c>
      <c r="N14" s="32"/>
      <c r="O14" s="15">
        <v>2146774</v>
      </c>
      <c r="P14" s="32"/>
      <c r="Q14" s="15">
        <f>SUM(C14:O14)</f>
        <v>2542587</v>
      </c>
    </row>
    <row r="15" spans="1:17" ht="15">
      <c r="A15" s="11" t="s">
        <v>4</v>
      </c>
      <c r="B15" s="11"/>
      <c r="C15" s="17">
        <f>SUM(C12:C14)</f>
        <v>111502</v>
      </c>
      <c r="D15" s="16"/>
      <c r="E15" s="17">
        <f>SUM(E12:E14)</f>
        <v>425399</v>
      </c>
      <c r="F15" s="16"/>
      <c r="G15" s="17">
        <f>SUM(G12:G14)</f>
        <v>517809</v>
      </c>
      <c r="H15" s="16"/>
      <c r="I15" s="17">
        <f>SUM(I12:I14)</f>
        <v>349442</v>
      </c>
      <c r="J15" s="16"/>
      <c r="K15" s="17">
        <f>SUM(K12:K14)</f>
        <v>1770000</v>
      </c>
      <c r="L15" s="16"/>
      <c r="M15" s="17">
        <f>SUM(M12:M14)</f>
        <v>138796</v>
      </c>
      <c r="N15" s="16"/>
      <c r="O15" s="17">
        <f>SUM(O12:O14)</f>
        <v>2146774</v>
      </c>
      <c r="P15" s="16"/>
      <c r="Q15" s="17">
        <f>SUM(Q12:Q14)</f>
        <v>5459722</v>
      </c>
    </row>
    <row r="16" spans="1:17" ht="15">
      <c r="A16" s="11"/>
      <c r="B16" s="1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>
      <c r="A17" s="11" t="s">
        <v>1</v>
      </c>
      <c r="B17" s="11"/>
      <c r="C17" s="18"/>
      <c r="D17" s="16"/>
      <c r="E17" s="18"/>
      <c r="F17" s="16"/>
      <c r="G17" s="18"/>
      <c r="H17" s="16"/>
      <c r="I17" s="18"/>
      <c r="J17" s="16"/>
      <c r="K17" s="18"/>
      <c r="L17" s="16"/>
      <c r="M17" s="18"/>
      <c r="N17" s="16"/>
      <c r="O17" s="18"/>
      <c r="P17" s="16"/>
      <c r="Q17" s="18"/>
    </row>
    <row r="18" spans="1:17" ht="15">
      <c r="A18" s="11" t="s">
        <v>50</v>
      </c>
      <c r="B18" s="11"/>
      <c r="C18" s="18">
        <v>584337</v>
      </c>
      <c r="D18" s="16"/>
      <c r="E18" s="18">
        <v>0</v>
      </c>
      <c r="F18" s="16"/>
      <c r="G18" s="18">
        <f>-223-1</f>
        <v>-224</v>
      </c>
      <c r="H18" s="16"/>
      <c r="I18" s="18">
        <f>82208</f>
        <v>82208</v>
      </c>
      <c r="J18" s="16"/>
      <c r="K18" s="18">
        <v>-801</v>
      </c>
      <c r="L18" s="16"/>
      <c r="M18" s="18">
        <v>3497</v>
      </c>
      <c r="N18" s="16"/>
      <c r="O18" s="18">
        <v>126412</v>
      </c>
      <c r="P18" s="16"/>
      <c r="Q18" s="18">
        <f aca="true" t="shared" si="0" ref="Q18:Q24">SUM(C18:O18)</f>
        <v>795429</v>
      </c>
    </row>
    <row r="19" spans="1:17" ht="15">
      <c r="A19" s="11" t="s">
        <v>5</v>
      </c>
      <c r="B19" s="11"/>
      <c r="C19" s="18">
        <v>255873</v>
      </c>
      <c r="D19" s="16"/>
      <c r="E19" s="18">
        <v>0</v>
      </c>
      <c r="F19" s="16"/>
      <c r="G19" s="18">
        <f>-355+1</f>
        <v>-354</v>
      </c>
      <c r="H19" s="16"/>
      <c r="I19" s="18">
        <f>23719-1</f>
        <v>23718</v>
      </c>
      <c r="J19" s="16"/>
      <c r="K19" s="18">
        <v>12</v>
      </c>
      <c r="L19" s="16"/>
      <c r="M19" s="18">
        <f>-4326-1</f>
        <v>-4327</v>
      </c>
      <c r="N19" s="16"/>
      <c r="O19" s="18">
        <v>51506</v>
      </c>
      <c r="P19" s="16"/>
      <c r="Q19" s="18">
        <f t="shared" si="0"/>
        <v>326428</v>
      </c>
    </row>
    <row r="20" spans="1:17" ht="15">
      <c r="A20" s="11" t="s">
        <v>6</v>
      </c>
      <c r="B20" s="11"/>
      <c r="C20" s="18">
        <v>294353</v>
      </c>
      <c r="D20" s="16"/>
      <c r="E20" s="18">
        <v>0</v>
      </c>
      <c r="F20" s="16"/>
      <c r="G20" s="18">
        <v>0</v>
      </c>
      <c r="H20" s="16"/>
      <c r="I20" s="18">
        <v>0</v>
      </c>
      <c r="J20" s="16"/>
      <c r="K20" s="18">
        <v>0</v>
      </c>
      <c r="L20" s="16"/>
      <c r="M20" s="18">
        <v>0</v>
      </c>
      <c r="N20" s="16"/>
      <c r="O20" s="18">
        <v>0</v>
      </c>
      <c r="P20" s="16"/>
      <c r="Q20" s="18">
        <f t="shared" si="0"/>
        <v>294353</v>
      </c>
    </row>
    <row r="21" spans="1:17" ht="15">
      <c r="A21" s="11" t="s">
        <v>7</v>
      </c>
      <c r="B21" s="11"/>
      <c r="C21" s="18">
        <v>127925</v>
      </c>
      <c r="D21" s="16"/>
      <c r="E21" s="18">
        <v>5498</v>
      </c>
      <c r="F21" s="16"/>
      <c r="G21" s="18">
        <v>260269</v>
      </c>
      <c r="H21" s="16"/>
      <c r="I21" s="18">
        <f>98987+1</f>
        <v>98988</v>
      </c>
      <c r="J21" s="16"/>
      <c r="K21" s="18">
        <v>768175</v>
      </c>
      <c r="L21" s="16"/>
      <c r="M21" s="18">
        <v>0</v>
      </c>
      <c r="N21" s="16"/>
      <c r="O21" s="18">
        <f>1060762-1</f>
        <v>1060761</v>
      </c>
      <c r="P21" s="16"/>
      <c r="Q21" s="18">
        <f t="shared" si="0"/>
        <v>2321616</v>
      </c>
    </row>
    <row r="22" spans="1:17" ht="15">
      <c r="A22" s="11" t="s">
        <v>51</v>
      </c>
      <c r="B22" s="11"/>
      <c r="C22" s="18">
        <v>5807</v>
      </c>
      <c r="D22" s="16"/>
      <c r="E22" s="18">
        <v>0</v>
      </c>
      <c r="F22" s="16"/>
      <c r="G22" s="18">
        <v>0</v>
      </c>
      <c r="H22" s="16"/>
      <c r="I22" s="18">
        <v>2070</v>
      </c>
      <c r="J22" s="16"/>
      <c r="K22" s="18">
        <v>0</v>
      </c>
      <c r="L22" s="16"/>
      <c r="M22" s="18">
        <v>0</v>
      </c>
      <c r="N22" s="16"/>
      <c r="O22" s="18">
        <v>0</v>
      </c>
      <c r="P22" s="16"/>
      <c r="Q22" s="18">
        <f t="shared" si="0"/>
        <v>7877</v>
      </c>
    </row>
    <row r="23" spans="1:17" ht="15">
      <c r="A23" s="11" t="s">
        <v>8</v>
      </c>
      <c r="B23" s="11"/>
      <c r="C23" s="16">
        <v>0</v>
      </c>
      <c r="D23" s="16"/>
      <c r="E23" s="16">
        <v>14331</v>
      </c>
      <c r="F23" s="16"/>
      <c r="G23" s="16">
        <v>-6915</v>
      </c>
      <c r="H23" s="16"/>
      <c r="I23" s="16">
        <v>0</v>
      </c>
      <c r="J23" s="16"/>
      <c r="K23" s="16">
        <v>0</v>
      </c>
      <c r="L23" s="16"/>
      <c r="M23" s="16">
        <v>0</v>
      </c>
      <c r="N23" s="16"/>
      <c r="O23" s="16">
        <v>8755</v>
      </c>
      <c r="P23" s="16"/>
      <c r="Q23" s="16">
        <f t="shared" si="0"/>
        <v>16171</v>
      </c>
    </row>
    <row r="24" spans="1:17" s="6" customFormat="1" ht="15">
      <c r="A24" s="12" t="s">
        <v>9</v>
      </c>
      <c r="B24" s="12"/>
      <c r="C24" s="33">
        <v>568</v>
      </c>
      <c r="D24" s="16"/>
      <c r="E24" s="33">
        <v>0</v>
      </c>
      <c r="F24" s="16"/>
      <c r="G24" s="33">
        <v>0</v>
      </c>
      <c r="H24" s="16"/>
      <c r="I24" s="33">
        <f>8739</f>
        <v>8739</v>
      </c>
      <c r="J24" s="16"/>
      <c r="K24" s="33">
        <v>0</v>
      </c>
      <c r="L24" s="16"/>
      <c r="M24" s="33">
        <v>0</v>
      </c>
      <c r="N24" s="16"/>
      <c r="O24" s="33">
        <v>8530</v>
      </c>
      <c r="P24" s="16"/>
      <c r="Q24" s="16">
        <f t="shared" si="0"/>
        <v>17837</v>
      </c>
    </row>
    <row r="25" spans="1:17" ht="15">
      <c r="A25" s="11" t="s">
        <v>10</v>
      </c>
      <c r="B25" s="11"/>
      <c r="C25" s="34">
        <f>SUM(C18:C24)</f>
        <v>1268863</v>
      </c>
      <c r="D25" s="16"/>
      <c r="E25" s="34">
        <f>SUM(E18:E24)</f>
        <v>19829</v>
      </c>
      <c r="F25" s="16"/>
      <c r="G25" s="34">
        <f>SUM(G18:G24)</f>
        <v>252776</v>
      </c>
      <c r="H25" s="16"/>
      <c r="I25" s="34">
        <f>SUM(I18:I24)</f>
        <v>215723</v>
      </c>
      <c r="J25" s="16"/>
      <c r="K25" s="34">
        <f>SUM(K18:K24)</f>
        <v>767386</v>
      </c>
      <c r="L25" s="16"/>
      <c r="M25" s="34">
        <f>SUM(M18:M24)</f>
        <v>-830</v>
      </c>
      <c r="N25" s="16"/>
      <c r="O25" s="34">
        <f>SUM(O18:O24)</f>
        <v>1255964</v>
      </c>
      <c r="P25" s="16"/>
      <c r="Q25" s="17">
        <f>SUM(Q18:Q24)</f>
        <v>3779711</v>
      </c>
    </row>
    <row r="26" spans="1:17" ht="15">
      <c r="A26" s="11"/>
      <c r="B26" s="11"/>
      <c r="C26" s="18"/>
      <c r="D26" s="16"/>
      <c r="E26" s="18"/>
      <c r="F26" s="16"/>
      <c r="G26" s="18"/>
      <c r="H26" s="16"/>
      <c r="I26" s="18"/>
      <c r="J26" s="16"/>
      <c r="K26" s="18"/>
      <c r="L26" s="16"/>
      <c r="M26" s="18"/>
      <c r="N26" s="16"/>
      <c r="O26" s="18"/>
      <c r="P26" s="16"/>
      <c r="Q26" s="18"/>
    </row>
    <row r="27" spans="1:17" ht="15">
      <c r="A27" s="11" t="s">
        <v>11</v>
      </c>
      <c r="B27" s="11"/>
      <c r="C27" s="34">
        <f>C15-C25</f>
        <v>-1157361</v>
      </c>
      <c r="D27" s="16"/>
      <c r="E27" s="34">
        <f>E15-E25</f>
        <v>405570</v>
      </c>
      <c r="F27" s="16"/>
      <c r="G27" s="34">
        <f>G15-G25</f>
        <v>265033</v>
      </c>
      <c r="H27" s="16"/>
      <c r="I27" s="34">
        <f>I15-I25</f>
        <v>133719</v>
      </c>
      <c r="J27" s="16"/>
      <c r="K27" s="34">
        <f>K15-K25</f>
        <v>1002614</v>
      </c>
      <c r="L27" s="16"/>
      <c r="M27" s="34">
        <f>M15-M25</f>
        <v>139626</v>
      </c>
      <c r="N27" s="16"/>
      <c r="O27" s="34">
        <f>O15-O25</f>
        <v>890810</v>
      </c>
      <c r="P27" s="16"/>
      <c r="Q27" s="34">
        <f>Q15-Q25</f>
        <v>1680011</v>
      </c>
    </row>
    <row r="28" spans="1:17" ht="15">
      <c r="A28" s="11"/>
      <c r="B28" s="1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">
      <c r="A29" s="11" t="s">
        <v>2</v>
      </c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5" customFormat="1" ht="15">
      <c r="A30" s="15" t="s">
        <v>12</v>
      </c>
      <c r="B30" s="15"/>
      <c r="C30" s="35">
        <v>124015</v>
      </c>
      <c r="D30" s="32"/>
      <c r="E30" s="35">
        <v>0</v>
      </c>
      <c r="F30" s="32"/>
      <c r="G30" s="35">
        <v>0</v>
      </c>
      <c r="H30" s="32"/>
      <c r="I30" s="35">
        <v>0</v>
      </c>
      <c r="J30" s="32"/>
      <c r="K30" s="35">
        <v>0</v>
      </c>
      <c r="L30" s="32"/>
      <c r="M30" s="35">
        <v>0</v>
      </c>
      <c r="N30" s="32"/>
      <c r="O30" s="35">
        <v>105986</v>
      </c>
      <c r="P30" s="32"/>
      <c r="Q30" s="35">
        <f>SUM(C30:O30)</f>
        <v>230001</v>
      </c>
    </row>
    <row r="31" spans="1:17" ht="15">
      <c r="A31" s="11"/>
      <c r="B31" s="11"/>
      <c r="C31" s="16"/>
      <c r="D31" s="12"/>
      <c r="E31" s="16"/>
      <c r="F31" s="12"/>
      <c r="G31" s="16"/>
      <c r="H31" s="12"/>
      <c r="I31" s="16"/>
      <c r="J31" s="12"/>
      <c r="K31" s="16"/>
      <c r="L31" s="12"/>
      <c r="M31" s="16"/>
      <c r="N31" s="12"/>
      <c r="O31" s="16"/>
      <c r="P31" s="12"/>
      <c r="Q31" s="16"/>
    </row>
    <row r="32" spans="1:17" ht="15.75" thickBot="1">
      <c r="A32" s="11" t="s">
        <v>13</v>
      </c>
      <c r="B32" s="11"/>
      <c r="C32" s="36">
        <f>C27+C30</f>
        <v>-1033346</v>
      </c>
      <c r="D32" s="16"/>
      <c r="E32" s="36">
        <f>E27+E30</f>
        <v>405570</v>
      </c>
      <c r="F32" s="16"/>
      <c r="G32" s="36">
        <f>G27+G30</f>
        <v>265033</v>
      </c>
      <c r="H32" s="16"/>
      <c r="I32" s="36">
        <f>I27+I30</f>
        <v>133719</v>
      </c>
      <c r="J32" s="16"/>
      <c r="K32" s="36">
        <f>K27+K30</f>
        <v>1002614</v>
      </c>
      <c r="L32" s="16"/>
      <c r="M32" s="36">
        <f>M27+M30</f>
        <v>139626</v>
      </c>
      <c r="N32" s="16"/>
      <c r="O32" s="36">
        <f>O27+O30</f>
        <v>996796</v>
      </c>
      <c r="P32" s="16"/>
      <c r="Q32" s="36">
        <f>Q27+Q30</f>
        <v>1910012</v>
      </c>
    </row>
    <row r="33" spans="1:17" ht="15.75" thickTop="1">
      <c r="A33" s="4"/>
      <c r="B33" s="11"/>
      <c r="C33" s="4"/>
      <c r="D33" s="13"/>
      <c r="E33" s="4"/>
      <c r="F33" s="13"/>
      <c r="G33" s="4"/>
      <c r="H33" s="13"/>
      <c r="I33" s="4"/>
      <c r="J33" s="13"/>
      <c r="K33" s="4"/>
      <c r="L33" s="13"/>
      <c r="M33" s="4"/>
      <c r="N33" s="13"/>
      <c r="O33" s="4"/>
      <c r="P33" s="13"/>
      <c r="Q33" s="4"/>
    </row>
    <row r="34" ht="12.75">
      <c r="Q34" s="38"/>
    </row>
    <row r="35" spans="3:17" ht="12.75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ht="12.75">
      <c r="C36" s="7"/>
    </row>
  </sheetData>
  <sheetProtection/>
  <mergeCells count="4">
    <mergeCell ref="A3:A6"/>
    <mergeCell ref="C3:Q3"/>
    <mergeCell ref="C5:Q5"/>
    <mergeCell ref="C6:Q6"/>
  </mergeCells>
  <conditionalFormatting sqref="A11:Q32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2018-12-04T15:56:29Z</cp:lastPrinted>
  <dcterms:created xsi:type="dcterms:W3CDTF">2009-06-22T13:37:23Z</dcterms:created>
  <dcterms:modified xsi:type="dcterms:W3CDTF">2018-12-04T15:57:07Z</dcterms:modified>
  <cp:category/>
  <cp:version/>
  <cp:contentType/>
  <cp:contentStatus/>
</cp:coreProperties>
</file>