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Sheet'!$A$1:$AA$52</definedName>
    <definedName name="_xlnm.Print_Area" localSheetId="1">'Operating'!$A$1:$AA$36</definedName>
  </definedNames>
  <calcPr fullCalcOnLoad="1"/>
</workbook>
</file>

<file path=xl/sharedStrings.xml><?xml version="1.0" encoding="utf-8"?>
<sst xmlns="http://schemas.openxmlformats.org/spreadsheetml/2006/main" count="133" uniqueCount="75">
  <si>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</si>
  <si>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</si>
  <si>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</si>
  <si>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</si>
  <si>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</si>
  <si>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</si>
  <si>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</si>
  <si>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</si>
  <si>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</si>
  <si>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</si>
  <si>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</si>
  <si>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</si>
  <si>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</si>
  <si>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</si>
  <si>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</si>
  <si>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</si>
  <si>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</si>
  <si>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</si>
  <si>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</si>
  <si>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</si>
  <si>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</si>
  <si>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</si>
  <si>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</si>
  <si>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</si>
  <si>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</si>
  <si>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</si>
  <si>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</si>
  <si>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</si>
  <si>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</si>
  <si>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</si>
  <si>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</si>
  <si>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</si>
  <si>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</si>
  <si>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</si>
  <si>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</si>
  <si>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</si>
  <si>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</si>
  <si>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</si>
  <si>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</si>
  <si>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</si>
  <si>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</si>
  <si>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</si>
  <si>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</si>
  <si>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</si>
  <si>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</si>
  <si>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</si>
  <si>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</si>
  <si>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</si>
  <si>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</si>
  <si>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</si>
  <si>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</si>
  <si>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</si>
  <si>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</si>
  <si>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</si>
  <si>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</si>
  <si>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</si>
  <si>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</si>
  <si>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</si>
  <si>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</si>
  <si>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</si>
  <si>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</si>
  <si>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</si>
  <si>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</si>
  <si>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</si>
  <si>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</si>
  <si>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</si>
  <si>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</si>
  <si>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</si>
  <si>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 xml:space="preserve">        Equipment purchases</t>
  </si>
  <si>
    <t xml:space="preserve">        Other additions</t>
  </si>
  <si>
    <t>AS OF JUNE 30, 2017</t>
  </si>
  <si>
    <t>FOR THE YEAR ENDED JUNE 30, 2017</t>
  </si>
  <si>
    <t xml:space="preserve">    Salaries and wages</t>
  </si>
  <si>
    <t xml:space="preserve">        Net transfers to unrestricted fund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</si>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</sst>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1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164" fontId="47" fillId="0" borderId="0" xfId="0" applyNumberFormat="1" applyFont="1" applyAlignment="1">
      <alignment/>
    </xf>
    <xf numFmtId="165" fontId="48" fillId="0" borderId="0" xfId="42" applyNumberFormat="1" applyFont="1" applyAlignment="1">
      <alignment/>
    </xf>
    <xf numFmtId="165" fontId="47" fillId="0" borderId="0" xfId="42" applyNumberFormat="1" applyFont="1" applyAlignment="1">
      <alignment/>
    </xf>
    <xf numFmtId="165" fontId="52" fillId="0" borderId="0" xfId="42" applyNumberFormat="1" applyFont="1" applyAlignment="1">
      <alignment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0</xdr:col>
      <xdr:colOff>2619375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371475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8"/>
  <sheetViews>
    <sheetView tabSelected="1" zoomScale="90" zoomScaleNormal="90" zoomScalePageLayoutView="0" workbookViewId="0" topLeftCell="A1">
      <selection activeCell="C30" sqref="C30"/>
    </sheetView>
  </sheetViews>
  <sheetFormatPr defaultColWidth="9.140625" defaultRowHeight="15"/>
  <cols>
    <col min="1" max="1" width="42.7109375" style="5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2.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1.14062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36" ht="16.5">
      <c r="A3" s="53"/>
      <c r="C3" s="52" t="s">
        <v>20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53"/>
      <c r="C4" s="3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53"/>
      <c r="C5" s="51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53"/>
      <c r="C6" s="51" t="s">
        <v>70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53"/>
    </row>
    <row r="8" ht="7.5" customHeight="1"/>
    <row r="9" ht="6" customHeight="1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47</v>
      </c>
      <c r="R11" s="40"/>
      <c r="S11" s="40" t="s">
        <v>50</v>
      </c>
      <c r="T11" s="39"/>
      <c r="U11" s="40" t="s">
        <v>27</v>
      </c>
      <c r="V11" s="38"/>
      <c r="W11" s="40" t="s">
        <v>55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43</v>
      </c>
      <c r="N12" s="29"/>
      <c r="O12" s="29" t="s">
        <v>45</v>
      </c>
      <c r="P12" s="29"/>
      <c r="Q12" s="29" t="s">
        <v>48</v>
      </c>
      <c r="R12" s="29"/>
      <c r="S12" s="29" t="s">
        <v>51</v>
      </c>
      <c r="T12" s="29"/>
      <c r="U12" s="29" t="s">
        <v>53</v>
      </c>
      <c r="V12" s="29"/>
      <c r="W12" s="29" t="s">
        <v>56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44</v>
      </c>
      <c r="N13" s="29"/>
      <c r="O13" s="33" t="s">
        <v>46</v>
      </c>
      <c r="P13" s="29"/>
      <c r="Q13" s="33" t="s">
        <v>59</v>
      </c>
      <c r="R13" s="29"/>
      <c r="S13" s="33" t="s">
        <v>52</v>
      </c>
      <c r="T13" s="29"/>
      <c r="U13" s="33" t="s">
        <v>54</v>
      </c>
      <c r="V13" s="29"/>
      <c r="W13" s="33" t="s">
        <v>49</v>
      </c>
      <c r="X13" s="29"/>
      <c r="Y13" s="33" t="s">
        <v>57</v>
      </c>
      <c r="Z13" s="29"/>
      <c r="AA13" s="33" t="s">
        <v>65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2156358</v>
      </c>
      <c r="D15" s="14"/>
      <c r="E15" s="15">
        <v>-237304</v>
      </c>
      <c r="F15" s="14"/>
      <c r="G15" s="15">
        <v>536348</v>
      </c>
      <c r="H15" s="14"/>
      <c r="I15" s="15">
        <v>1072520</v>
      </c>
      <c r="J15" s="14"/>
      <c r="K15" s="15">
        <f>61907-1</f>
        <v>61906</v>
      </c>
      <c r="L15" s="14"/>
      <c r="M15" s="15">
        <f>72746+6766</f>
        <v>79512</v>
      </c>
      <c r="N15" s="14"/>
      <c r="O15" s="15">
        <f>86036+15324-1</f>
        <v>101359</v>
      </c>
      <c r="P15" s="14"/>
      <c r="Q15" s="15">
        <v>168081</v>
      </c>
      <c r="R15" s="14"/>
      <c r="S15" s="15">
        <v>413206</v>
      </c>
      <c r="T15" s="14"/>
      <c r="U15" s="15">
        <f>32772+1</f>
        <v>32773</v>
      </c>
      <c r="V15" s="14"/>
      <c r="W15" s="15">
        <f>-1+7887</f>
        <v>7886</v>
      </c>
      <c r="X15" s="14"/>
      <c r="Y15" s="15">
        <f>1+-87233</f>
        <v>-87232</v>
      </c>
      <c r="Z15" s="14"/>
      <c r="AA15" s="15">
        <v>7303</v>
      </c>
    </row>
    <row r="16" spans="1:27" ht="15.75">
      <c r="A16" s="12" t="s">
        <v>16</v>
      </c>
      <c r="B16" s="14"/>
      <c r="C16" s="28">
        <f>SUM(E16:AA16)</f>
        <v>292823</v>
      </c>
      <c r="D16" s="14"/>
      <c r="E16" s="16">
        <v>277286</v>
      </c>
      <c r="F16" s="14"/>
      <c r="G16" s="16">
        <v>0</v>
      </c>
      <c r="H16" s="14"/>
      <c r="I16" s="16">
        <v>0</v>
      </c>
      <c r="J16" s="14"/>
      <c r="K16" s="16">
        <v>0</v>
      </c>
      <c r="L16" s="14"/>
      <c r="M16" s="16">
        <v>0</v>
      </c>
      <c r="N16" s="14"/>
      <c r="O16" s="16">
        <v>800</v>
      </c>
      <c r="P16" s="14"/>
      <c r="Q16" s="16">
        <v>197</v>
      </c>
      <c r="R16" s="14"/>
      <c r="S16" s="16">
        <v>1727</v>
      </c>
      <c r="T16" s="14"/>
      <c r="U16" s="16">
        <v>0</v>
      </c>
      <c r="V16" s="14"/>
      <c r="W16" s="16">
        <v>1005</v>
      </c>
      <c r="X16" s="14"/>
      <c r="Y16" s="16">
        <v>11808</v>
      </c>
      <c r="Z16" s="14"/>
      <c r="AA16" s="16">
        <v>0</v>
      </c>
    </row>
    <row r="17" spans="1:27" ht="15.75">
      <c r="A17" s="12" t="s">
        <v>67</v>
      </c>
      <c r="B17" s="14"/>
      <c r="C17" s="28">
        <f>SUM(E17:AA17)</f>
        <v>130</v>
      </c>
      <c r="D17" s="14"/>
      <c r="E17" s="16">
        <v>0</v>
      </c>
      <c r="F17" s="14"/>
      <c r="G17" s="16">
        <v>0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130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0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2449311</v>
      </c>
      <c r="D18" s="16"/>
      <c r="E18" s="17">
        <f>SUM(E15:E17)</f>
        <v>39982</v>
      </c>
      <c r="F18" s="16"/>
      <c r="G18" s="17">
        <f>SUM(G15:G17)</f>
        <v>536348</v>
      </c>
      <c r="H18" s="16"/>
      <c r="I18" s="17">
        <f>SUM(I15:I17)</f>
        <v>1072520</v>
      </c>
      <c r="J18" s="16"/>
      <c r="K18" s="17">
        <f>SUM(K15:K17)</f>
        <v>61906</v>
      </c>
      <c r="L18" s="16"/>
      <c r="M18" s="17">
        <f>SUM(M15:M17)</f>
        <v>79512</v>
      </c>
      <c r="N18" s="16"/>
      <c r="O18" s="17">
        <f>SUM(O15:O17)</f>
        <v>102289</v>
      </c>
      <c r="P18" s="16"/>
      <c r="Q18" s="17">
        <f>SUM(Q15:Q17)</f>
        <v>168278</v>
      </c>
      <c r="R18" s="16"/>
      <c r="S18" s="17">
        <f>SUM(S15:S17)</f>
        <v>414933</v>
      </c>
      <c r="T18" s="16"/>
      <c r="U18" s="17">
        <f>SUM(U15:U17)</f>
        <v>32773</v>
      </c>
      <c r="V18" s="16"/>
      <c r="W18" s="17">
        <f>SUM(W15:W17)</f>
        <v>8891</v>
      </c>
      <c r="X18" s="16"/>
      <c r="Y18" s="17">
        <f>SUM(Y15:Y17)</f>
        <v>-75424</v>
      </c>
      <c r="Z18" s="16"/>
      <c r="AA18" s="17">
        <f>SUM(AA15:AA17)</f>
        <v>7303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97852</v>
      </c>
      <c r="D21" s="16"/>
      <c r="E21" s="16">
        <v>0</v>
      </c>
      <c r="F21" s="16"/>
      <c r="G21" s="16">
        <v>1160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1505</v>
      </c>
      <c r="P21" s="16"/>
      <c r="Q21" s="16">
        <v>145</v>
      </c>
      <c r="R21" s="16"/>
      <c r="S21" s="16">
        <v>0</v>
      </c>
      <c r="T21" s="16"/>
      <c r="U21" s="16">
        <v>0</v>
      </c>
      <c r="V21" s="16"/>
      <c r="W21" s="16">
        <v>262</v>
      </c>
      <c r="X21" s="16"/>
      <c r="Y21" s="16">
        <v>94780</v>
      </c>
      <c r="Z21" s="16"/>
      <c r="AA21" s="16">
        <v>0</v>
      </c>
    </row>
    <row r="22" spans="1:27" ht="15.75">
      <c r="A22" s="12" t="s">
        <v>19</v>
      </c>
      <c r="B22" s="16"/>
      <c r="C22" s="28">
        <f>SUM(E22:AA22)</f>
        <v>37718</v>
      </c>
      <c r="D22" s="16"/>
      <c r="E22" s="16">
        <v>0</v>
      </c>
      <c r="F22" s="16"/>
      <c r="G22" s="16">
        <v>1615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36103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560386</v>
      </c>
      <c r="D23" s="16"/>
      <c r="E23" s="16">
        <v>0</v>
      </c>
      <c r="F23" s="16"/>
      <c r="G23" s="16">
        <v>190185</v>
      </c>
      <c r="H23" s="16"/>
      <c r="I23" s="16">
        <v>0</v>
      </c>
      <c r="J23" s="16"/>
      <c r="K23" s="16">
        <v>4908</v>
      </c>
      <c r="L23" s="16"/>
      <c r="M23" s="16">
        <v>1841</v>
      </c>
      <c r="N23" s="16"/>
      <c r="O23" s="16">
        <v>0</v>
      </c>
      <c r="P23" s="16"/>
      <c r="Q23" s="16">
        <v>0</v>
      </c>
      <c r="R23" s="16"/>
      <c r="S23" s="16">
        <v>36375</v>
      </c>
      <c r="T23" s="16"/>
      <c r="U23" s="16">
        <v>0</v>
      </c>
      <c r="V23" s="16"/>
      <c r="W23" s="16">
        <v>18405</v>
      </c>
      <c r="X23" s="16"/>
      <c r="Y23" s="16">
        <v>308672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695956</v>
      </c>
      <c r="D24" s="16"/>
      <c r="E24" s="17">
        <f>SUM(E21:E23)</f>
        <v>0</v>
      </c>
      <c r="F24" s="16"/>
      <c r="G24" s="17">
        <f>SUM(G21:G23)</f>
        <v>192960</v>
      </c>
      <c r="H24" s="16"/>
      <c r="I24" s="17">
        <f>SUM(I21:I23)</f>
        <v>0</v>
      </c>
      <c r="J24" s="16"/>
      <c r="K24" s="17">
        <f>SUM(K21:K23)</f>
        <v>4908</v>
      </c>
      <c r="L24" s="16"/>
      <c r="M24" s="17">
        <f>SUM(M21:M23)</f>
        <v>1841</v>
      </c>
      <c r="N24" s="16"/>
      <c r="O24" s="17">
        <f>SUM(O21:O23)</f>
        <v>1505</v>
      </c>
      <c r="P24" s="16"/>
      <c r="Q24" s="17">
        <f>SUM(Q21:Q23)</f>
        <v>145</v>
      </c>
      <c r="R24" s="16"/>
      <c r="S24" s="17">
        <f>SUM(S21:S23)</f>
        <v>36375</v>
      </c>
      <c r="T24" s="16"/>
      <c r="U24" s="17">
        <f>SUM(U21:U23)</f>
        <v>36103</v>
      </c>
      <c r="V24" s="16"/>
      <c r="W24" s="17">
        <f>SUM(W21:W23)</f>
        <v>18667</v>
      </c>
      <c r="X24" s="16"/>
      <c r="Y24" s="17">
        <f>SUM(Y21:Y23)</f>
        <v>403452</v>
      </c>
      <c r="Z24" s="16"/>
      <c r="AA24" s="17">
        <f>SUM(AA21:AA23)</f>
        <v>0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1753355</v>
      </c>
      <c r="D26" s="16"/>
      <c r="E26" s="22">
        <f>E18-E24</f>
        <v>39982</v>
      </c>
      <c r="F26" s="16"/>
      <c r="G26" s="22">
        <f>G18-G24</f>
        <v>343388</v>
      </c>
      <c r="H26" s="16"/>
      <c r="I26" s="22">
        <f>I18-I24</f>
        <v>1072520</v>
      </c>
      <c r="J26" s="16"/>
      <c r="K26" s="22">
        <f>K18-K24</f>
        <v>56998</v>
      </c>
      <c r="L26" s="16"/>
      <c r="M26" s="22">
        <f>M18-M24</f>
        <v>77671</v>
      </c>
      <c r="N26" s="16"/>
      <c r="O26" s="22">
        <f>O18-O24</f>
        <v>100784</v>
      </c>
      <c r="P26" s="16"/>
      <c r="Q26" s="22">
        <f>Q18-Q24</f>
        <v>168133</v>
      </c>
      <c r="R26" s="16"/>
      <c r="S26" s="22">
        <f>S18-S24</f>
        <v>378558</v>
      </c>
      <c r="T26" s="16"/>
      <c r="U26" s="22">
        <f>U18-U24</f>
        <v>-3330</v>
      </c>
      <c r="V26" s="16"/>
      <c r="W26" s="22">
        <f>W18-W24</f>
        <v>-9776</v>
      </c>
      <c r="X26" s="16"/>
      <c r="Y26" s="22">
        <f>Y18-Y24</f>
        <v>-478876</v>
      </c>
      <c r="Z26" s="16"/>
      <c r="AA26" s="22">
        <f>AA18-AA24</f>
        <v>7303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51" t="s">
        <v>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5.75">
      <c r="A32" s="6"/>
      <c r="B32" s="35"/>
      <c r="C32" s="51" t="s">
        <v>71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47</v>
      </c>
      <c r="R34" s="40"/>
      <c r="S34" s="40" t="s">
        <v>50</v>
      </c>
      <c r="T34" s="39"/>
      <c r="U34" s="40" t="s">
        <v>27</v>
      </c>
      <c r="V34" s="38"/>
      <c r="W34" s="40" t="s">
        <v>55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43</v>
      </c>
      <c r="N35" s="29"/>
      <c r="O35" s="29" t="s">
        <v>45</v>
      </c>
      <c r="P35" s="29"/>
      <c r="Q35" s="29" t="s">
        <v>48</v>
      </c>
      <c r="R35" s="29"/>
      <c r="S35" s="29" t="s">
        <v>51</v>
      </c>
      <c r="T35" s="29"/>
      <c r="U35" s="29" t="s">
        <v>53</v>
      </c>
      <c r="V35" s="29"/>
      <c r="W35" s="29" t="s">
        <v>56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44</v>
      </c>
      <c r="N36" s="29"/>
      <c r="O36" s="33" t="s">
        <v>46</v>
      </c>
      <c r="P36" s="29"/>
      <c r="Q36" s="33" t="s">
        <v>59</v>
      </c>
      <c r="R36" s="29"/>
      <c r="S36" s="33" t="s">
        <v>52</v>
      </c>
      <c r="T36" s="29"/>
      <c r="U36" s="33" t="s">
        <v>54</v>
      </c>
      <c r="V36" s="29"/>
      <c r="W36" s="33" t="s">
        <v>49</v>
      </c>
      <c r="X36" s="29"/>
      <c r="Y36" s="33" t="s">
        <v>57</v>
      </c>
      <c r="Z36" s="29"/>
      <c r="AA36" s="33" t="s">
        <v>65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1504368</v>
      </c>
      <c r="D39" s="16"/>
      <c r="E39" s="20">
        <v>-8491</v>
      </c>
      <c r="F39" s="16"/>
      <c r="G39" s="20">
        <v>105926</v>
      </c>
      <c r="H39" s="16"/>
      <c r="I39" s="20">
        <v>832478</v>
      </c>
      <c r="J39" s="16"/>
      <c r="K39" s="20">
        <v>42395</v>
      </c>
      <c r="L39" s="16"/>
      <c r="M39" s="20">
        <v>78718</v>
      </c>
      <c r="N39" s="16"/>
      <c r="O39" s="20">
        <v>133728</v>
      </c>
      <c r="P39" s="16"/>
      <c r="Q39" s="20">
        <v>152750</v>
      </c>
      <c r="R39" s="16"/>
      <c r="S39" s="20">
        <v>300860</v>
      </c>
      <c r="T39" s="16"/>
      <c r="U39" s="20">
        <v>-13545</v>
      </c>
      <c r="V39" s="16"/>
      <c r="W39" s="20">
        <v>186</v>
      </c>
      <c r="X39" s="16"/>
      <c r="Y39" s="20">
        <v>-331391</v>
      </c>
      <c r="Z39" s="16"/>
      <c r="AA39" s="20">
        <v>210754</v>
      </c>
    </row>
    <row r="40" spans="1:27" ht="15.75">
      <c r="A40" s="12" t="s">
        <v>12</v>
      </c>
      <c r="B40" s="16"/>
      <c r="C40" s="28">
        <f>SUM(E40:AA40)</f>
        <v>-161637</v>
      </c>
      <c r="D40" s="16"/>
      <c r="E40" s="16">
        <v>48473</v>
      </c>
      <c r="F40" s="16"/>
      <c r="G40" s="16">
        <v>130868</v>
      </c>
      <c r="H40" s="16"/>
      <c r="I40" s="16">
        <f>154253+1</f>
        <v>154254</v>
      </c>
      <c r="J40" s="16"/>
      <c r="K40" s="16">
        <v>11264</v>
      </c>
      <c r="L40" s="16"/>
      <c r="M40" s="16">
        <f>-7812-1</f>
        <v>-7813</v>
      </c>
      <c r="N40" s="16"/>
      <c r="O40" s="16">
        <v>-48268</v>
      </c>
      <c r="P40" s="16"/>
      <c r="Q40" s="16">
        <f>-19788-1</f>
        <v>-19789</v>
      </c>
      <c r="R40" s="16"/>
      <c r="S40" s="16">
        <v>77698</v>
      </c>
      <c r="T40" s="16"/>
      <c r="U40" s="16">
        <v>1458</v>
      </c>
      <c r="V40" s="16"/>
      <c r="W40" s="16">
        <f>-4078+1</f>
        <v>-4077</v>
      </c>
      <c r="X40" s="16"/>
      <c r="Y40" s="16">
        <v>-302254</v>
      </c>
      <c r="Z40" s="16"/>
      <c r="AA40" s="16">
        <v>-203451</v>
      </c>
    </row>
    <row r="41" spans="1:27" ht="15.75">
      <c r="A41" s="12" t="s">
        <v>66</v>
      </c>
      <c r="B41" s="16"/>
      <c r="C41" s="28">
        <f>SUM(E41:AA41)</f>
        <v>-8513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-8513</v>
      </c>
      <c r="X41" s="16"/>
      <c r="Y41" s="16">
        <v>0</v>
      </c>
      <c r="Z41" s="16"/>
      <c r="AA41" s="16">
        <v>0</v>
      </c>
    </row>
    <row r="42" spans="1:27" ht="15.75">
      <c r="A42" s="12" t="s">
        <v>73</v>
      </c>
      <c r="B42" s="16"/>
      <c r="C42" s="28">
        <f>SUM(E42:AA42)</f>
        <v>183550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>
        <v>0</v>
      </c>
      <c r="R42" s="16"/>
      <c r="S42" s="16">
        <v>0</v>
      </c>
      <c r="T42" s="16"/>
      <c r="U42" s="16">
        <v>0</v>
      </c>
      <c r="V42" s="16"/>
      <c r="W42" s="16">
        <v>0</v>
      </c>
      <c r="X42" s="16"/>
      <c r="Y42" s="16">
        <f>183551-1</f>
        <v>183550</v>
      </c>
      <c r="Z42" s="16"/>
      <c r="AA42" s="16">
        <v>0</v>
      </c>
    </row>
    <row r="43" spans="1:27" ht="15.75">
      <c r="A43" s="12" t="s">
        <v>69</v>
      </c>
      <c r="B43" s="16"/>
      <c r="C43" s="28">
        <f>SUM(E43:AA43)</f>
        <v>0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0</v>
      </c>
      <c r="L43" s="16"/>
      <c r="M43" s="16">
        <v>0</v>
      </c>
      <c r="N43" s="16"/>
      <c r="O43" s="16">
        <v>0</v>
      </c>
      <c r="P43" s="16"/>
      <c r="Q43" s="16">
        <v>0</v>
      </c>
      <c r="R43" s="16"/>
      <c r="S43" s="16">
        <v>0</v>
      </c>
      <c r="T43" s="16"/>
      <c r="U43" s="16">
        <v>0</v>
      </c>
      <c r="V43" s="16"/>
      <c r="W43" s="16">
        <v>0</v>
      </c>
      <c r="X43" s="16"/>
      <c r="Y43" s="16">
        <v>0</v>
      </c>
      <c r="Z43" s="16"/>
      <c r="AA43" s="16">
        <v>0</v>
      </c>
    </row>
    <row r="44" spans="1:27" s="24" customFormat="1" ht="15.75">
      <c r="A44" s="12" t="s">
        <v>13</v>
      </c>
      <c r="B44" s="16"/>
      <c r="C44" s="17">
        <f>SUM(C39:C43)</f>
        <v>1517768</v>
      </c>
      <c r="D44" s="16"/>
      <c r="E44" s="17">
        <f>SUM(E39:E43)</f>
        <v>39982</v>
      </c>
      <c r="F44" s="16"/>
      <c r="G44" s="17">
        <f>SUM(G39:G43)</f>
        <v>236794</v>
      </c>
      <c r="H44" s="16"/>
      <c r="I44" s="17">
        <f>SUM(I39:I43)</f>
        <v>986732</v>
      </c>
      <c r="J44" s="16"/>
      <c r="K44" s="17">
        <f>SUM(K39:K43)</f>
        <v>53659</v>
      </c>
      <c r="L44" s="16"/>
      <c r="M44" s="17">
        <f>SUM(M39:M43)</f>
        <v>70905</v>
      </c>
      <c r="N44" s="16"/>
      <c r="O44" s="17">
        <f>SUM(O39:O43)</f>
        <v>85460</v>
      </c>
      <c r="P44" s="16"/>
      <c r="Q44" s="17">
        <f>SUM(Q39:Q43)</f>
        <v>132961</v>
      </c>
      <c r="R44" s="16"/>
      <c r="S44" s="17">
        <f>SUM(S39:S43)</f>
        <v>378558</v>
      </c>
      <c r="T44" s="16"/>
      <c r="U44" s="17">
        <f>SUM(U39:U43)</f>
        <v>-12087</v>
      </c>
      <c r="V44" s="16"/>
      <c r="W44" s="17">
        <f>SUM(W39:W43)</f>
        <v>-12404</v>
      </c>
      <c r="X44" s="16"/>
      <c r="Y44" s="17">
        <f>SUM(Y39:Y43)</f>
        <v>-450095</v>
      </c>
      <c r="Z44" s="16"/>
      <c r="AA44" s="17">
        <f>SUM(AA39:AA43)</f>
        <v>7303</v>
      </c>
    </row>
    <row r="45" spans="1:27" ht="15.75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>
      <c r="A46" s="12" t="s">
        <v>62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5.75">
      <c r="A47" s="12" t="s">
        <v>11</v>
      </c>
      <c r="B47" s="16"/>
      <c r="C47" s="28">
        <f>SUM(E47:AA47)</f>
        <v>213516</v>
      </c>
      <c r="D47" s="16"/>
      <c r="E47" s="16">
        <v>0</v>
      </c>
      <c r="F47" s="16"/>
      <c r="G47" s="16">
        <v>92204</v>
      </c>
      <c r="H47" s="16"/>
      <c r="I47" s="16">
        <v>85788</v>
      </c>
      <c r="J47" s="16"/>
      <c r="K47" s="16">
        <v>3339</v>
      </c>
      <c r="L47" s="16"/>
      <c r="M47" s="16">
        <v>6766</v>
      </c>
      <c r="N47" s="16"/>
      <c r="O47" s="16">
        <v>13854</v>
      </c>
      <c r="P47" s="16"/>
      <c r="Q47" s="16">
        <v>28961</v>
      </c>
      <c r="R47" s="16"/>
      <c r="S47" s="16">
        <v>0</v>
      </c>
      <c r="T47" s="16"/>
      <c r="U47" s="16">
        <v>8757</v>
      </c>
      <c r="V47" s="16"/>
      <c r="W47" s="16">
        <v>2628</v>
      </c>
      <c r="X47" s="16"/>
      <c r="Y47" s="16">
        <v>-28781</v>
      </c>
      <c r="Z47" s="16"/>
      <c r="AA47" s="16">
        <v>0</v>
      </c>
    </row>
    <row r="48" spans="1:27" ht="15.75">
      <c r="A48" s="12" t="s">
        <v>14</v>
      </c>
      <c r="B48" s="16"/>
      <c r="C48" s="28">
        <f>SUM(E48:AA48)</f>
        <v>22071</v>
      </c>
      <c r="D48" s="16"/>
      <c r="E48" s="16">
        <v>0</v>
      </c>
      <c r="F48" s="16"/>
      <c r="G48" s="16">
        <f>14391-1</f>
        <v>14390</v>
      </c>
      <c r="H48" s="16"/>
      <c r="I48" s="16">
        <v>0</v>
      </c>
      <c r="J48" s="16"/>
      <c r="K48" s="16">
        <v>0</v>
      </c>
      <c r="L48" s="16"/>
      <c r="M48" s="16">
        <v>0</v>
      </c>
      <c r="N48" s="16"/>
      <c r="O48" s="16">
        <v>1470</v>
      </c>
      <c r="P48" s="16"/>
      <c r="Q48" s="16">
        <v>6211</v>
      </c>
      <c r="R48" s="16"/>
      <c r="S48" s="16">
        <v>0</v>
      </c>
      <c r="T48" s="16"/>
      <c r="U48" s="16">
        <v>0</v>
      </c>
      <c r="V48" s="16"/>
      <c r="W48" s="16">
        <v>0</v>
      </c>
      <c r="X48" s="16"/>
      <c r="Y48" s="16">
        <v>0</v>
      </c>
      <c r="Z48" s="16"/>
      <c r="AA48" s="16">
        <v>0</v>
      </c>
    </row>
    <row r="49" spans="1:27" ht="15.75">
      <c r="A49" s="12" t="s">
        <v>68</v>
      </c>
      <c r="B49" s="16"/>
      <c r="C49" s="28">
        <f>SUM(E49:AA49)</f>
        <v>0</v>
      </c>
      <c r="D49" s="16"/>
      <c r="E49" s="16">
        <v>0</v>
      </c>
      <c r="F49" s="16"/>
      <c r="G49" s="16">
        <v>0</v>
      </c>
      <c r="H49" s="16"/>
      <c r="I49" s="16">
        <v>0</v>
      </c>
      <c r="J49" s="16"/>
      <c r="K49" s="16">
        <v>0</v>
      </c>
      <c r="L49" s="16"/>
      <c r="M49" s="16">
        <v>0</v>
      </c>
      <c r="N49" s="16"/>
      <c r="O49" s="16">
        <v>0</v>
      </c>
      <c r="P49" s="16"/>
      <c r="Q49" s="16">
        <v>0</v>
      </c>
      <c r="R49" s="16"/>
      <c r="S49" s="16">
        <v>0</v>
      </c>
      <c r="T49" s="16"/>
      <c r="U49" s="16">
        <v>0</v>
      </c>
      <c r="V49" s="16"/>
      <c r="W49" s="16">
        <v>0</v>
      </c>
      <c r="X49" s="16"/>
      <c r="Y49" s="16">
        <v>0</v>
      </c>
      <c r="Z49" s="16"/>
      <c r="AA49" s="16">
        <v>0</v>
      </c>
    </row>
    <row r="50" spans="1:27" s="24" customFormat="1" ht="15.75">
      <c r="A50" s="12" t="s">
        <v>63</v>
      </c>
      <c r="B50" s="16"/>
      <c r="C50" s="21">
        <f>SUM(C47:C49)</f>
        <v>235587</v>
      </c>
      <c r="D50" s="16"/>
      <c r="E50" s="36">
        <f>SUM(E47:E49)</f>
        <v>0</v>
      </c>
      <c r="F50" s="16"/>
      <c r="G50" s="36">
        <f>SUM(G47:G49)</f>
        <v>106594</v>
      </c>
      <c r="H50" s="16"/>
      <c r="I50" s="36">
        <f>SUM(I47:I49)</f>
        <v>85788</v>
      </c>
      <c r="J50" s="16"/>
      <c r="K50" s="36">
        <f>SUM(K47:K49)</f>
        <v>3339</v>
      </c>
      <c r="L50" s="16"/>
      <c r="M50" s="36">
        <f>SUM(M47:M49)</f>
        <v>6766</v>
      </c>
      <c r="N50" s="16"/>
      <c r="O50" s="36">
        <f>SUM(O47:O49)</f>
        <v>15324</v>
      </c>
      <c r="P50" s="16"/>
      <c r="Q50" s="36">
        <f>SUM(Q47:Q49)</f>
        <v>35172</v>
      </c>
      <c r="R50" s="16"/>
      <c r="S50" s="36">
        <f>SUM(S47:S49)</f>
        <v>0</v>
      </c>
      <c r="T50" s="16"/>
      <c r="U50" s="36">
        <f>SUM(U47:U49)</f>
        <v>8757</v>
      </c>
      <c r="V50" s="16"/>
      <c r="W50" s="36">
        <f>SUM(W47:W49)</f>
        <v>2628</v>
      </c>
      <c r="X50" s="16"/>
      <c r="Y50" s="36">
        <f>SUM(Y47:Y49)</f>
        <v>-28781</v>
      </c>
      <c r="Z50" s="16"/>
      <c r="AA50" s="36">
        <f>SUM(AA47:AA49)</f>
        <v>0</v>
      </c>
    </row>
    <row r="51" spans="1:27" ht="15.75">
      <c r="A51" s="12"/>
      <c r="B51" s="13"/>
      <c r="C51" s="16"/>
      <c r="D51" s="13"/>
      <c r="E51" s="16"/>
      <c r="F51" s="13"/>
      <c r="G51" s="16"/>
      <c r="H51" s="13"/>
      <c r="I51" s="16"/>
      <c r="J51" s="13"/>
      <c r="K51" s="16"/>
      <c r="L51" s="13"/>
      <c r="M51" s="16"/>
      <c r="N51" s="13"/>
      <c r="O51" s="16"/>
      <c r="P51" s="13"/>
      <c r="Q51" s="16"/>
      <c r="R51" s="13"/>
      <c r="S51" s="16"/>
      <c r="T51" s="13"/>
      <c r="U51" s="16"/>
      <c r="V51" s="13"/>
      <c r="W51" s="16"/>
      <c r="X51" s="13"/>
      <c r="Y51" s="16"/>
      <c r="Z51" s="13"/>
      <c r="AA51" s="16"/>
    </row>
    <row r="52" spans="1:27" s="24" customFormat="1" ht="16.5" thickBot="1">
      <c r="A52" s="12" t="s">
        <v>15</v>
      </c>
      <c r="B52" s="16"/>
      <c r="C52" s="22">
        <f>C44+C50</f>
        <v>1753355</v>
      </c>
      <c r="D52" s="16"/>
      <c r="E52" s="22">
        <f>E44+E50</f>
        <v>39982</v>
      </c>
      <c r="F52" s="16"/>
      <c r="G52" s="22">
        <f>G44+G50</f>
        <v>343388</v>
      </c>
      <c r="H52" s="16"/>
      <c r="I52" s="22">
        <f>I44+I50</f>
        <v>1072520</v>
      </c>
      <c r="J52" s="16"/>
      <c r="K52" s="22">
        <f>K44+K50</f>
        <v>56998</v>
      </c>
      <c r="L52" s="16"/>
      <c r="M52" s="22">
        <f>M44+M50</f>
        <v>77671</v>
      </c>
      <c r="N52" s="16"/>
      <c r="O52" s="22">
        <f>O44+O50</f>
        <v>100784</v>
      </c>
      <c r="P52" s="16"/>
      <c r="Q52" s="22">
        <f>Q44+Q50</f>
        <v>168133</v>
      </c>
      <c r="R52" s="16"/>
      <c r="S52" s="22">
        <f>S44+S50</f>
        <v>378558</v>
      </c>
      <c r="T52" s="16"/>
      <c r="U52" s="22">
        <f>U44+U50</f>
        <v>-3330</v>
      </c>
      <c r="V52" s="16"/>
      <c r="W52" s="22">
        <f>W44+W50</f>
        <v>-9776</v>
      </c>
      <c r="X52" s="16"/>
      <c r="Y52" s="22">
        <f>Y44+Y50</f>
        <v>-478876</v>
      </c>
      <c r="Z52" s="16"/>
      <c r="AA52" s="22">
        <f>AA44+AA50</f>
        <v>7303</v>
      </c>
    </row>
    <row r="53" spans="1:27" ht="16.5" thickTop="1">
      <c r="A53" s="10"/>
      <c r="B53" s="7"/>
      <c r="C53" s="11"/>
      <c r="D53" s="7"/>
      <c r="E53" s="11"/>
      <c r="F53" s="7"/>
      <c r="G53" s="11"/>
      <c r="H53" s="7"/>
      <c r="I53" s="11"/>
      <c r="J53" s="7"/>
      <c r="K53" s="11"/>
      <c r="L53" s="7"/>
      <c r="M53" s="11"/>
      <c r="N53" s="7"/>
      <c r="O53" s="11"/>
      <c r="P53" s="7"/>
      <c r="Q53" s="11"/>
      <c r="R53" s="7"/>
      <c r="S53" s="11"/>
      <c r="T53" s="7"/>
      <c r="U53" s="11"/>
      <c r="V53" s="7"/>
      <c r="W53" s="11"/>
      <c r="X53" s="7"/>
      <c r="Y53" s="11"/>
      <c r="Z53" s="7"/>
      <c r="AA53" s="11"/>
    </row>
    <row r="54" spans="3:27" ht="13.5">
      <c r="C54" s="4">
        <v>1753355</v>
      </c>
      <c r="E54" s="4">
        <f>39982</f>
        <v>39982</v>
      </c>
      <c r="G54" s="4">
        <f>236794+106595</f>
        <v>343389</v>
      </c>
      <c r="I54" s="4">
        <f>986732+85789</f>
        <v>1072521</v>
      </c>
      <c r="K54" s="4">
        <f>53660+3339</f>
        <v>56999</v>
      </c>
      <c r="M54" s="4">
        <f>70906+6766</f>
        <v>77672</v>
      </c>
      <c r="O54" s="4">
        <f>85460+15323</f>
        <v>100783</v>
      </c>
      <c r="Q54" s="4">
        <f>132961+35171</f>
        <v>168132</v>
      </c>
      <c r="S54" s="4">
        <f>378558</f>
        <v>378558</v>
      </c>
      <c r="U54" s="4">
        <f>-12087+8757</f>
        <v>-3330</v>
      </c>
      <c r="W54" s="4">
        <f>-12404+2628</f>
        <v>-9776</v>
      </c>
      <c r="Y54" s="4">
        <f>-450095-28781</f>
        <v>-478876</v>
      </c>
      <c r="AA54" s="4">
        <v>7303</v>
      </c>
    </row>
    <row r="55" spans="3:27" ht="13.5">
      <c r="C55" s="47">
        <f>C54-C52</f>
        <v>0</v>
      </c>
      <c r="D55" s="47">
        <f aca="true" t="shared" si="0" ref="D55:AA55">D54-D52</f>
        <v>0</v>
      </c>
      <c r="E55" s="47">
        <f t="shared" si="0"/>
        <v>0</v>
      </c>
      <c r="F55" s="47">
        <f t="shared" si="0"/>
        <v>0</v>
      </c>
      <c r="G55" s="47">
        <f t="shared" si="0"/>
        <v>1</v>
      </c>
      <c r="H55" s="47">
        <f t="shared" si="0"/>
        <v>0</v>
      </c>
      <c r="I55" s="47">
        <f t="shared" si="0"/>
        <v>1</v>
      </c>
      <c r="J55" s="47">
        <f t="shared" si="0"/>
        <v>0</v>
      </c>
      <c r="K55" s="47">
        <f t="shared" si="0"/>
        <v>1</v>
      </c>
      <c r="L55" s="47">
        <f t="shared" si="0"/>
        <v>0</v>
      </c>
      <c r="M55" s="47">
        <f t="shared" si="0"/>
        <v>1</v>
      </c>
      <c r="N55" s="47">
        <f t="shared" si="0"/>
        <v>0</v>
      </c>
      <c r="O55" s="47">
        <f t="shared" si="0"/>
        <v>-1</v>
      </c>
      <c r="P55" s="47">
        <f t="shared" si="0"/>
        <v>0</v>
      </c>
      <c r="Q55" s="47">
        <f t="shared" si="0"/>
        <v>-1</v>
      </c>
      <c r="R55" s="47">
        <f t="shared" si="0"/>
        <v>0</v>
      </c>
      <c r="S55" s="47">
        <f t="shared" si="0"/>
        <v>0</v>
      </c>
      <c r="T55" s="47">
        <f t="shared" si="0"/>
        <v>0</v>
      </c>
      <c r="U55" s="47">
        <f t="shared" si="0"/>
        <v>0</v>
      </c>
      <c r="V55" s="47">
        <f t="shared" si="0"/>
        <v>0</v>
      </c>
      <c r="W55" s="47">
        <f t="shared" si="0"/>
        <v>0</v>
      </c>
      <c r="X55" s="47">
        <f t="shared" si="0"/>
        <v>0</v>
      </c>
      <c r="Y55" s="47">
        <f t="shared" si="0"/>
        <v>0</v>
      </c>
      <c r="Z55" s="47">
        <f t="shared" si="0"/>
        <v>0</v>
      </c>
      <c r="AA55" s="47">
        <f t="shared" si="0"/>
        <v>0</v>
      </c>
    </row>
    <row r="57" spans="1:27" s="49" customFormat="1" ht="13.5">
      <c r="A57" s="48"/>
      <c r="E57" s="49">
        <v>39982.1</v>
      </c>
      <c r="G57" s="50">
        <f>236793.72+106594.52</f>
        <v>343388.24</v>
      </c>
      <c r="I57" s="50">
        <f>986731.56+85788.54</f>
        <v>1072520.1</v>
      </c>
      <c r="K57" s="49">
        <f>53659.7+3338.73</f>
        <v>56998.43</v>
      </c>
      <c r="M57" s="50">
        <f>70905.66+6765.83</f>
        <v>77671.49</v>
      </c>
      <c r="O57" s="49">
        <f>85460.47+15323.13</f>
        <v>100783.6</v>
      </c>
      <c r="Q57" s="50">
        <f>132961.48+35171.18</f>
        <v>168132.66</v>
      </c>
      <c r="S57" s="49">
        <v>378557.89</v>
      </c>
      <c r="U57" s="49">
        <f>-12087.07+8756.85</f>
        <v>-3330.2199999999993</v>
      </c>
      <c r="W57" s="50">
        <f>-12404.12+2628</f>
        <v>-9776.12</v>
      </c>
      <c r="Y57" s="50">
        <f>-450095.23-28780.71</f>
        <v>-478875.94</v>
      </c>
      <c r="AA57" s="49">
        <v>7303.12</v>
      </c>
    </row>
    <row r="58" spans="7:25" ht="13.5">
      <c r="G58" s="4" t="s">
        <v>74</v>
      </c>
      <c r="I58" s="4" t="s">
        <v>74</v>
      </c>
      <c r="M58" s="4" t="s">
        <v>74</v>
      </c>
      <c r="Q58" s="4" t="s">
        <v>74</v>
      </c>
      <c r="W58" s="4" t="s">
        <v>74</v>
      </c>
      <c r="Y58" s="4" t="s">
        <v>74</v>
      </c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1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27" ht="16.5">
      <c r="A3" s="53"/>
      <c r="C3" s="52" t="s">
        <v>21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9" customHeight="1">
      <c r="A4" s="53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53"/>
      <c r="C5" s="51" t="s">
        <v>64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5.75">
      <c r="A6" s="53"/>
      <c r="C6" s="51" t="s">
        <v>71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13.5" customHeight="1">
      <c r="A7" s="5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47</v>
      </c>
      <c r="R9" s="40"/>
      <c r="S9" s="40" t="s">
        <v>50</v>
      </c>
      <c r="T9" s="39"/>
      <c r="U9" s="40" t="s">
        <v>27</v>
      </c>
      <c r="V9" s="38"/>
      <c r="W9" s="40" t="s">
        <v>55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43</v>
      </c>
      <c r="N10" s="29"/>
      <c r="O10" s="29" t="s">
        <v>45</v>
      </c>
      <c r="P10" s="29"/>
      <c r="Q10" s="29" t="s">
        <v>48</v>
      </c>
      <c r="R10" s="29"/>
      <c r="S10" s="29" t="s">
        <v>51</v>
      </c>
      <c r="T10" s="29"/>
      <c r="U10" s="29" t="s">
        <v>53</v>
      </c>
      <c r="V10" s="29"/>
      <c r="W10" s="29" t="s">
        <v>56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44</v>
      </c>
      <c r="N11" s="29"/>
      <c r="O11" s="33" t="s">
        <v>46</v>
      </c>
      <c r="P11" s="29"/>
      <c r="Q11" s="33" t="s">
        <v>59</v>
      </c>
      <c r="R11" s="29"/>
      <c r="S11" s="33" t="s">
        <v>52</v>
      </c>
      <c r="T11" s="29"/>
      <c r="U11" s="33" t="s">
        <v>54</v>
      </c>
      <c r="V11" s="29"/>
      <c r="W11" s="33" t="s">
        <v>49</v>
      </c>
      <c r="X11" s="29"/>
      <c r="Y11" s="33" t="s">
        <v>57</v>
      </c>
      <c r="Z11" s="29"/>
      <c r="AA11" s="33" t="s">
        <v>65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61</v>
      </c>
      <c r="B13" s="12"/>
      <c r="C13" s="31">
        <f>SUM(E13:AA13)</f>
        <v>909989</v>
      </c>
      <c r="D13" s="20"/>
      <c r="E13" s="31">
        <v>159431</v>
      </c>
      <c r="F13" s="20"/>
      <c r="G13" s="31">
        <v>82580</v>
      </c>
      <c r="H13" s="20"/>
      <c r="I13" s="31">
        <v>153145</v>
      </c>
      <c r="J13" s="20"/>
      <c r="K13" s="31">
        <v>0</v>
      </c>
      <c r="L13" s="20"/>
      <c r="M13" s="31">
        <v>0</v>
      </c>
      <c r="N13" s="20"/>
      <c r="O13" s="31">
        <v>50464</v>
      </c>
      <c r="P13" s="20"/>
      <c r="Q13" s="31">
        <v>126597</v>
      </c>
      <c r="R13" s="20"/>
      <c r="S13" s="31">
        <v>0</v>
      </c>
      <c r="T13" s="20"/>
      <c r="U13" s="31">
        <v>11205</v>
      </c>
      <c r="V13" s="20"/>
      <c r="W13" s="31">
        <v>107080</v>
      </c>
      <c r="X13" s="20"/>
      <c r="Y13" s="31">
        <v>69487</v>
      </c>
      <c r="Z13" s="20"/>
      <c r="AA13" s="31">
        <v>150000</v>
      </c>
    </row>
    <row r="14" spans="1:27" ht="15.75">
      <c r="A14" s="12" t="s">
        <v>23</v>
      </c>
      <c r="B14" s="12"/>
      <c r="C14" s="12">
        <f>SUM(E14:AA14)</f>
        <v>1267515</v>
      </c>
      <c r="D14" s="13"/>
      <c r="E14" s="45">
        <v>0</v>
      </c>
      <c r="F14" s="13"/>
      <c r="G14" s="28">
        <v>415838</v>
      </c>
      <c r="H14" s="32"/>
      <c r="I14" s="45">
        <v>0</v>
      </c>
      <c r="J14" s="13"/>
      <c r="K14" s="28">
        <v>10730</v>
      </c>
      <c r="L14" s="13"/>
      <c r="M14" s="28">
        <f>4016-1</f>
        <v>4015</v>
      </c>
      <c r="N14" s="13"/>
      <c r="O14" s="28">
        <v>0</v>
      </c>
      <c r="P14" s="46"/>
      <c r="Q14" s="28">
        <v>0</v>
      </c>
      <c r="R14" s="46"/>
      <c r="S14" s="28">
        <v>81674</v>
      </c>
      <c r="T14" s="46"/>
      <c r="U14" s="28">
        <v>0</v>
      </c>
      <c r="V14" s="46"/>
      <c r="W14" s="28">
        <v>40238</v>
      </c>
      <c r="X14" s="46"/>
      <c r="Y14" s="28">
        <v>715020</v>
      </c>
      <c r="Z14" s="46"/>
      <c r="AA14" s="28">
        <v>0</v>
      </c>
    </row>
    <row r="15" spans="1:27" ht="15.75">
      <c r="A15" s="12" t="s">
        <v>24</v>
      </c>
      <c r="B15" s="12"/>
      <c r="C15" s="43">
        <f>SUM(C13:C14)</f>
        <v>2177504</v>
      </c>
      <c r="D15" s="16"/>
      <c r="E15" s="43">
        <f>SUM(E13:E14)</f>
        <v>159431</v>
      </c>
      <c r="F15" s="16"/>
      <c r="G15" s="43">
        <f>SUM(G13:G14)</f>
        <v>498418</v>
      </c>
      <c r="H15" s="16"/>
      <c r="I15" s="43">
        <f>SUM(I13:I14)</f>
        <v>153145</v>
      </c>
      <c r="J15" s="16"/>
      <c r="K15" s="43">
        <f>SUM(K13:K14)</f>
        <v>10730</v>
      </c>
      <c r="L15" s="16"/>
      <c r="M15" s="43">
        <f>SUM(M13:M14)</f>
        <v>4015</v>
      </c>
      <c r="N15" s="16"/>
      <c r="O15" s="43">
        <f>SUM(O13:O14)</f>
        <v>50464</v>
      </c>
      <c r="P15" s="16"/>
      <c r="Q15" s="43">
        <f>SUM(Q13:Q14)</f>
        <v>126597</v>
      </c>
      <c r="R15" s="16"/>
      <c r="S15" s="43">
        <f>SUM(S13:S14)</f>
        <v>81674</v>
      </c>
      <c r="T15" s="16"/>
      <c r="U15" s="43">
        <f>SUM(U13:U14)</f>
        <v>11205</v>
      </c>
      <c r="V15" s="16"/>
      <c r="W15" s="43">
        <f>SUM(W13:W14)</f>
        <v>147318</v>
      </c>
      <c r="X15" s="16"/>
      <c r="Y15" s="43">
        <f>SUM(Y13:Y14)</f>
        <v>784507</v>
      </c>
      <c r="Z15" s="16"/>
      <c r="AA15" s="43">
        <f>SUM(AA13:AA14)</f>
        <v>150000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1337</v>
      </c>
      <c r="D17" s="16"/>
      <c r="E17" s="28">
        <v>0</v>
      </c>
      <c r="F17" s="16"/>
      <c r="G17" s="28">
        <v>0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1337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0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2176167</v>
      </c>
      <c r="D18" s="16"/>
      <c r="E18" s="17">
        <f>E15-E17</f>
        <v>159431</v>
      </c>
      <c r="F18" s="16"/>
      <c r="G18" s="17">
        <f>G15-G17</f>
        <v>498418</v>
      </c>
      <c r="H18" s="16"/>
      <c r="I18" s="17">
        <f>I15-I17</f>
        <v>153145</v>
      </c>
      <c r="J18" s="16"/>
      <c r="K18" s="17">
        <f>K15-K17</f>
        <v>10730</v>
      </c>
      <c r="L18" s="16"/>
      <c r="M18" s="17">
        <f>M15-M17</f>
        <v>4015</v>
      </c>
      <c r="N18" s="16"/>
      <c r="O18" s="17">
        <f>O15-O17</f>
        <v>49127</v>
      </c>
      <c r="P18" s="16"/>
      <c r="Q18" s="17">
        <f>Q15-Q17</f>
        <v>126597</v>
      </c>
      <c r="R18" s="16"/>
      <c r="S18" s="17">
        <f>S15-S17</f>
        <v>81674</v>
      </c>
      <c r="T18" s="16"/>
      <c r="U18" s="17">
        <f>U15-U17</f>
        <v>11205</v>
      </c>
      <c r="V18" s="16"/>
      <c r="W18" s="17">
        <f>W15-W17</f>
        <v>147318</v>
      </c>
      <c r="X18" s="16"/>
      <c r="Y18" s="17">
        <f>Y15-Y17</f>
        <v>784507</v>
      </c>
      <c r="Z18" s="16"/>
      <c r="AA18" s="17">
        <f>AA15-AA17</f>
        <v>150000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72</v>
      </c>
      <c r="B21" s="12"/>
      <c r="C21" s="12">
        <f aca="true" t="shared" si="0" ref="C21:C27">SUM(E21:AA21)</f>
        <v>1169778</v>
      </c>
      <c r="D21" s="16"/>
      <c r="E21" s="18">
        <v>88994</v>
      </c>
      <c r="F21" s="16"/>
      <c r="G21" s="18">
        <v>0</v>
      </c>
      <c r="H21" s="16"/>
      <c r="I21" s="18">
        <v>7307</v>
      </c>
      <c r="J21" s="16"/>
      <c r="K21" s="18">
        <v>0</v>
      </c>
      <c r="L21" s="16"/>
      <c r="M21" s="18">
        <v>3128</v>
      </c>
      <c r="N21" s="16"/>
      <c r="O21" s="18">
        <v>66211</v>
      </c>
      <c r="P21" s="16"/>
      <c r="Q21" s="18">
        <v>56462</v>
      </c>
      <c r="R21" s="16"/>
      <c r="S21" s="18">
        <v>0</v>
      </c>
      <c r="T21" s="16"/>
      <c r="U21" s="18">
        <v>0</v>
      </c>
      <c r="V21" s="16"/>
      <c r="W21" s="18">
        <v>127957</v>
      </c>
      <c r="X21" s="16"/>
      <c r="Y21" s="18">
        <v>571086</v>
      </c>
      <c r="Z21" s="16"/>
      <c r="AA21" s="18">
        <v>248633</v>
      </c>
    </row>
    <row r="22" spans="1:27" ht="15.75">
      <c r="A22" s="12" t="s">
        <v>34</v>
      </c>
      <c r="B22" s="12"/>
      <c r="C22" s="12">
        <f t="shared" si="0"/>
        <v>123067</v>
      </c>
      <c r="D22" s="16"/>
      <c r="E22" s="18">
        <v>12756</v>
      </c>
      <c r="F22" s="16"/>
      <c r="G22" s="18">
        <v>0</v>
      </c>
      <c r="H22" s="16"/>
      <c r="I22" s="18">
        <v>0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v>0</v>
      </c>
      <c r="R22" s="16"/>
      <c r="S22" s="18">
        <v>0</v>
      </c>
      <c r="T22" s="16"/>
      <c r="U22" s="18">
        <v>0</v>
      </c>
      <c r="V22" s="16"/>
      <c r="W22" s="18">
        <v>1520</v>
      </c>
      <c r="X22" s="16"/>
      <c r="Y22" s="18">
        <v>4908</v>
      </c>
      <c r="Z22" s="16"/>
      <c r="AA22" s="18">
        <v>103883</v>
      </c>
    </row>
    <row r="23" spans="1:27" ht="15.75">
      <c r="A23" s="12" t="s">
        <v>35</v>
      </c>
      <c r="B23" s="12"/>
      <c r="C23" s="12">
        <f t="shared" si="0"/>
        <v>156741</v>
      </c>
      <c r="D23" s="16"/>
      <c r="E23" s="18">
        <v>0</v>
      </c>
      <c r="F23" s="16"/>
      <c r="G23" s="18">
        <v>0</v>
      </c>
      <c r="H23" s="16"/>
      <c r="I23" s="18">
        <v>0</v>
      </c>
      <c r="J23" s="16"/>
      <c r="K23" s="18">
        <v>0</v>
      </c>
      <c r="L23" s="16"/>
      <c r="M23" s="18">
        <v>0</v>
      </c>
      <c r="N23" s="16"/>
      <c r="O23" s="18">
        <v>0</v>
      </c>
      <c r="P23" s="16"/>
      <c r="Q23" s="18">
        <v>0</v>
      </c>
      <c r="R23" s="16"/>
      <c r="S23" s="18">
        <v>0</v>
      </c>
      <c r="T23" s="16"/>
      <c r="U23" s="18">
        <v>0</v>
      </c>
      <c r="V23" s="16"/>
      <c r="W23" s="18">
        <v>268</v>
      </c>
      <c r="X23" s="16"/>
      <c r="Y23" s="18">
        <v>156473</v>
      </c>
      <c r="Z23" s="16"/>
      <c r="AA23" s="18">
        <v>0</v>
      </c>
    </row>
    <row r="24" spans="1:27" ht="15.75">
      <c r="A24" s="12" t="s">
        <v>60</v>
      </c>
      <c r="B24" s="12"/>
      <c r="C24" s="12">
        <f t="shared" si="0"/>
        <v>611847</v>
      </c>
      <c r="D24" s="16"/>
      <c r="E24" s="18">
        <v>9208</v>
      </c>
      <c r="F24" s="16"/>
      <c r="G24" s="18">
        <v>105054</v>
      </c>
      <c r="H24" s="16"/>
      <c r="I24" s="18">
        <f>718-1</f>
        <v>717</v>
      </c>
      <c r="J24" s="16"/>
      <c r="K24" s="18">
        <v>0</v>
      </c>
      <c r="L24" s="16"/>
      <c r="M24" s="18">
        <f>10172+1</f>
        <v>10173</v>
      </c>
      <c r="N24" s="16"/>
      <c r="O24" s="18">
        <v>31788</v>
      </c>
      <c r="P24" s="16"/>
      <c r="Q24" s="18">
        <v>85842</v>
      </c>
      <c r="R24" s="16"/>
      <c r="S24" s="18">
        <v>8033</v>
      </c>
      <c r="T24" s="16"/>
      <c r="U24" s="18">
        <f>10471-1</f>
        <v>10470</v>
      </c>
      <c r="V24" s="16"/>
      <c r="W24" s="18">
        <v>21650</v>
      </c>
      <c r="X24" s="16"/>
      <c r="Y24" s="18">
        <v>326833</v>
      </c>
      <c r="Z24" s="16"/>
      <c r="AA24" s="18">
        <v>2079</v>
      </c>
    </row>
    <row r="25" spans="1:27" ht="15.75">
      <c r="A25" s="12" t="s">
        <v>36</v>
      </c>
      <c r="B25" s="12"/>
      <c r="C25" s="18">
        <f t="shared" si="0"/>
        <v>42</v>
      </c>
      <c r="D25" s="16"/>
      <c r="E25" s="18">
        <v>0</v>
      </c>
      <c r="F25" s="16"/>
      <c r="G25" s="18">
        <v>0</v>
      </c>
      <c r="H25" s="16"/>
      <c r="I25" s="18">
        <v>0</v>
      </c>
      <c r="J25" s="16"/>
      <c r="K25" s="18">
        <v>0</v>
      </c>
      <c r="L25" s="16"/>
      <c r="M25" s="18">
        <v>0</v>
      </c>
      <c r="N25" s="16"/>
      <c r="O25" s="18">
        <v>0</v>
      </c>
      <c r="P25" s="16"/>
      <c r="Q25" s="18">
        <v>0</v>
      </c>
      <c r="R25" s="16"/>
      <c r="S25" s="18">
        <v>0</v>
      </c>
      <c r="T25" s="16"/>
      <c r="U25" s="18">
        <v>0</v>
      </c>
      <c r="V25" s="16"/>
      <c r="W25" s="18">
        <v>0</v>
      </c>
      <c r="X25" s="16"/>
      <c r="Y25" s="18">
        <v>42</v>
      </c>
      <c r="Z25" s="16"/>
      <c r="AA25" s="18">
        <v>0</v>
      </c>
    </row>
    <row r="26" spans="1:27" ht="15.75">
      <c r="A26" s="12" t="s">
        <v>37</v>
      </c>
      <c r="B26" s="12"/>
      <c r="C26" s="12">
        <f t="shared" si="0"/>
        <v>281959</v>
      </c>
      <c r="D26" s="16"/>
      <c r="E26" s="18">
        <v>0</v>
      </c>
      <c r="F26" s="16"/>
      <c r="G26" s="18">
        <v>253983</v>
      </c>
      <c r="H26" s="16"/>
      <c r="I26" s="18">
        <v>0</v>
      </c>
      <c r="J26" s="16"/>
      <c r="K26" s="18">
        <v>0</v>
      </c>
      <c r="L26" s="16"/>
      <c r="M26" s="18">
        <v>0</v>
      </c>
      <c r="N26" s="16"/>
      <c r="O26" s="18">
        <v>0</v>
      </c>
      <c r="P26" s="16"/>
      <c r="Q26" s="18">
        <v>0</v>
      </c>
      <c r="R26" s="16"/>
      <c r="S26" s="18">
        <v>0</v>
      </c>
      <c r="T26" s="16"/>
      <c r="U26" s="18">
        <v>0</v>
      </c>
      <c r="V26" s="16"/>
      <c r="W26" s="18">
        <v>0</v>
      </c>
      <c r="X26" s="16"/>
      <c r="Y26" s="18">
        <v>27976</v>
      </c>
      <c r="Z26" s="16"/>
      <c r="AA26" s="18">
        <v>0</v>
      </c>
    </row>
    <row r="27" spans="1:27" ht="15.75">
      <c r="A27" s="12" t="s">
        <v>38</v>
      </c>
      <c r="B27" s="12"/>
      <c r="C27" s="12">
        <f t="shared" si="0"/>
        <v>22071</v>
      </c>
      <c r="D27" s="16"/>
      <c r="E27" s="18">
        <v>0</v>
      </c>
      <c r="F27" s="16"/>
      <c r="G27" s="18">
        <f>14391-1</f>
        <v>14390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1470</v>
      </c>
      <c r="P27" s="16"/>
      <c r="Q27" s="18">
        <v>6211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0</v>
      </c>
      <c r="Z27" s="16"/>
      <c r="AA27" s="18">
        <v>0</v>
      </c>
    </row>
    <row r="28" spans="1:27" ht="15.75">
      <c r="A28" s="12" t="s">
        <v>39</v>
      </c>
      <c r="B28" s="12"/>
      <c r="C28" s="17">
        <f>SUM(C20:C27)</f>
        <v>2365505</v>
      </c>
      <c r="D28" s="16"/>
      <c r="E28" s="17">
        <f>SUM(E20:E27)</f>
        <v>110958</v>
      </c>
      <c r="F28" s="16"/>
      <c r="G28" s="17">
        <f>SUM(G20:G27)</f>
        <v>373427</v>
      </c>
      <c r="H28" s="16"/>
      <c r="I28" s="17">
        <f>SUM(I20:I27)</f>
        <v>8024</v>
      </c>
      <c r="J28" s="16"/>
      <c r="K28" s="17">
        <f>SUM(K20:K27)</f>
        <v>0</v>
      </c>
      <c r="L28" s="16"/>
      <c r="M28" s="17">
        <f>SUM(M20:M27)</f>
        <v>13301</v>
      </c>
      <c r="N28" s="16"/>
      <c r="O28" s="17">
        <f>SUM(O20:O27)</f>
        <v>99469</v>
      </c>
      <c r="P28" s="16"/>
      <c r="Q28" s="17">
        <f>SUM(Q20:Q27)</f>
        <v>148515</v>
      </c>
      <c r="R28" s="16"/>
      <c r="S28" s="17">
        <f>SUM(S20:S27)</f>
        <v>8033</v>
      </c>
      <c r="T28" s="16"/>
      <c r="U28" s="17">
        <f>SUM(U20:U27)</f>
        <v>10470</v>
      </c>
      <c r="V28" s="13"/>
      <c r="W28" s="17">
        <f>SUM(W20:W27)</f>
        <v>151395</v>
      </c>
      <c r="X28" s="13"/>
      <c r="Y28" s="17">
        <f>SUM(Y20:Y27)</f>
        <v>1087318</v>
      </c>
      <c r="Z28" s="13"/>
      <c r="AA28" s="17">
        <f>SUM(AA20:AA27)</f>
        <v>354595</v>
      </c>
    </row>
    <row r="29" spans="1:27" ht="15.75">
      <c r="A29" s="12"/>
      <c r="B29" s="12"/>
      <c r="C29" s="18"/>
      <c r="D29" s="16"/>
      <c r="E29" s="18"/>
      <c r="F29" s="16"/>
      <c r="G29" s="18"/>
      <c r="H29" s="16"/>
      <c r="I29" s="18"/>
      <c r="J29" s="16"/>
      <c r="K29" s="18"/>
      <c r="L29" s="16"/>
      <c r="M29" s="18"/>
      <c r="N29" s="16"/>
      <c r="O29" s="18"/>
      <c r="P29" s="16"/>
      <c r="Q29" s="18"/>
      <c r="R29" s="16"/>
      <c r="S29" s="18"/>
      <c r="T29" s="16"/>
      <c r="U29" s="18"/>
      <c r="V29" s="32"/>
      <c r="W29" s="18"/>
      <c r="X29" s="32"/>
      <c r="Y29" s="18"/>
      <c r="Z29" s="32"/>
      <c r="AA29" s="18"/>
    </row>
    <row r="30" spans="1:27" ht="15.75">
      <c r="A30" s="12" t="s">
        <v>58</v>
      </c>
      <c r="B30" s="12"/>
      <c r="C30" s="42">
        <f>C18-C28</f>
        <v>-189338</v>
      </c>
      <c r="D30" s="16"/>
      <c r="E30" s="42">
        <f>E18-E28</f>
        <v>48473</v>
      </c>
      <c r="F30" s="16"/>
      <c r="G30" s="42">
        <f>G18-G28</f>
        <v>124991</v>
      </c>
      <c r="H30" s="16"/>
      <c r="I30" s="42">
        <f>I18-I28</f>
        <v>145121</v>
      </c>
      <c r="J30" s="16"/>
      <c r="K30" s="42">
        <f>K18-K28</f>
        <v>10730</v>
      </c>
      <c r="L30" s="16"/>
      <c r="M30" s="42">
        <f>M18-M28</f>
        <v>-9286</v>
      </c>
      <c r="N30" s="16"/>
      <c r="O30" s="42">
        <f>O18-O28</f>
        <v>-50342</v>
      </c>
      <c r="P30" s="16"/>
      <c r="Q30" s="42">
        <f>Q18-Q28</f>
        <v>-21918</v>
      </c>
      <c r="R30" s="16"/>
      <c r="S30" s="42">
        <f>S18-S28</f>
        <v>73641</v>
      </c>
      <c r="T30" s="16"/>
      <c r="U30" s="42">
        <f>U18-U28</f>
        <v>735</v>
      </c>
      <c r="V30" s="32"/>
      <c r="W30" s="42">
        <f>W18-W28</f>
        <v>-4077</v>
      </c>
      <c r="X30" s="32"/>
      <c r="Y30" s="42">
        <f>Y18-Y28</f>
        <v>-302811</v>
      </c>
      <c r="Z30" s="32"/>
      <c r="AA30" s="42">
        <f>AA18-AA28</f>
        <v>-204595</v>
      </c>
    </row>
    <row r="31" spans="1:27" ht="15.75">
      <c r="A31" s="12"/>
      <c r="B31" s="12"/>
      <c r="C31" s="18"/>
      <c r="D31" s="16"/>
      <c r="E31" s="18"/>
      <c r="F31" s="16"/>
      <c r="G31" s="18"/>
      <c r="H31" s="16"/>
      <c r="I31" s="18"/>
      <c r="J31" s="16"/>
      <c r="K31" s="18"/>
      <c r="L31" s="16"/>
      <c r="M31" s="18"/>
      <c r="N31" s="16"/>
      <c r="O31" s="18"/>
      <c r="P31" s="16"/>
      <c r="Q31" s="18"/>
      <c r="R31" s="16"/>
      <c r="S31" s="18"/>
      <c r="T31" s="16"/>
      <c r="U31" s="18"/>
      <c r="V31" s="32"/>
      <c r="W31" s="18"/>
      <c r="X31" s="32"/>
      <c r="Y31" s="18"/>
      <c r="Z31" s="32"/>
      <c r="AA31" s="18"/>
    </row>
    <row r="32" spans="1:27" ht="15.75">
      <c r="A32" s="12" t="s">
        <v>40</v>
      </c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41</v>
      </c>
      <c r="B33" s="12"/>
      <c r="C33" s="44">
        <f>SUM(E33:AA33)</f>
        <v>27701</v>
      </c>
      <c r="D33" s="16"/>
      <c r="E33" s="42">
        <v>0</v>
      </c>
      <c r="F33" s="16"/>
      <c r="G33" s="42">
        <v>5877</v>
      </c>
      <c r="H33" s="16"/>
      <c r="I33" s="42">
        <v>9133</v>
      </c>
      <c r="J33" s="16"/>
      <c r="K33" s="42">
        <v>534</v>
      </c>
      <c r="L33" s="16"/>
      <c r="M33" s="42">
        <v>1473</v>
      </c>
      <c r="N33" s="16"/>
      <c r="O33" s="42">
        <v>2074</v>
      </c>
      <c r="P33" s="16"/>
      <c r="Q33" s="42">
        <v>2129</v>
      </c>
      <c r="R33" s="16"/>
      <c r="S33" s="42">
        <v>4057</v>
      </c>
      <c r="T33" s="16"/>
      <c r="U33" s="42">
        <v>723</v>
      </c>
      <c r="V33" s="32"/>
      <c r="W33" s="42">
        <v>0</v>
      </c>
      <c r="X33" s="32"/>
      <c r="Y33" s="42">
        <v>557</v>
      </c>
      <c r="Z33" s="32"/>
      <c r="AA33" s="42">
        <v>1144</v>
      </c>
    </row>
    <row r="34" spans="1:27" ht="15.75">
      <c r="A34" s="12"/>
      <c r="B34" s="12"/>
      <c r="C34" s="18"/>
      <c r="D34" s="16"/>
      <c r="E34" s="18"/>
      <c r="F34" s="16"/>
      <c r="G34" s="18"/>
      <c r="H34" s="16"/>
      <c r="I34" s="18"/>
      <c r="J34" s="16"/>
      <c r="K34" s="18"/>
      <c r="L34" s="16"/>
      <c r="M34" s="18"/>
      <c r="N34" s="16"/>
      <c r="O34" s="18"/>
      <c r="P34" s="16"/>
      <c r="Q34" s="18"/>
      <c r="R34" s="16"/>
      <c r="S34" s="18"/>
      <c r="T34" s="16"/>
      <c r="U34" s="18"/>
      <c r="V34" s="32"/>
      <c r="W34" s="18"/>
      <c r="X34" s="32"/>
      <c r="Y34" s="18"/>
      <c r="Z34" s="32"/>
      <c r="AA34" s="18"/>
    </row>
    <row r="35" spans="1:27" ht="16.5" thickBot="1">
      <c r="A35" s="12" t="s">
        <v>42</v>
      </c>
      <c r="B35" s="12"/>
      <c r="C35" s="19">
        <f>SUM(C30:C34)</f>
        <v>-161637</v>
      </c>
      <c r="D35" s="16"/>
      <c r="E35" s="19">
        <f>SUM(E30:E34)</f>
        <v>48473</v>
      </c>
      <c r="F35" s="16"/>
      <c r="G35" s="19">
        <f>SUM(G30:G34)</f>
        <v>130868</v>
      </c>
      <c r="H35" s="16"/>
      <c r="I35" s="19">
        <f>SUM(I30:I34)</f>
        <v>154254</v>
      </c>
      <c r="J35" s="16"/>
      <c r="K35" s="19">
        <f>SUM(K30:K34)</f>
        <v>11264</v>
      </c>
      <c r="L35" s="16"/>
      <c r="M35" s="19">
        <f>SUM(M30:M34)</f>
        <v>-7813</v>
      </c>
      <c r="N35" s="16"/>
      <c r="O35" s="19">
        <f>SUM(O30:O34)</f>
        <v>-48268</v>
      </c>
      <c r="P35" s="16"/>
      <c r="Q35" s="19">
        <f>SUM(Q30:Q34)</f>
        <v>-19789</v>
      </c>
      <c r="R35" s="16"/>
      <c r="S35" s="19">
        <f>SUM(S30:S34)</f>
        <v>77698</v>
      </c>
      <c r="T35" s="16"/>
      <c r="U35" s="19">
        <f>SUM(U30:U34)</f>
        <v>1458</v>
      </c>
      <c r="V35" s="32"/>
      <c r="W35" s="19">
        <f>SUM(W30:W34)</f>
        <v>-4077</v>
      </c>
      <c r="X35" s="32"/>
      <c r="Y35" s="19">
        <f>SUM(Y30:Y34)</f>
        <v>-302254</v>
      </c>
      <c r="Z35" s="32"/>
      <c r="AA35" s="19">
        <f>SUM(AA30:AA34)</f>
        <v>-203451</v>
      </c>
    </row>
    <row r="36" spans="1:27" ht="16.5" thickTop="1">
      <c r="A36" s="26"/>
      <c r="B36" s="12"/>
      <c r="C36" s="25"/>
      <c r="D36" s="14"/>
      <c r="E36" s="25"/>
      <c r="F36" s="14"/>
      <c r="G36" s="25"/>
      <c r="H36" s="14"/>
      <c r="I36" s="25"/>
      <c r="J36" s="14"/>
      <c r="K36" s="25"/>
      <c r="L36" s="14"/>
      <c r="M36" s="25"/>
      <c r="N36" s="14"/>
      <c r="O36" s="25"/>
      <c r="P36" s="14"/>
      <c r="Q36" s="25"/>
      <c r="R36" s="14"/>
      <c r="S36" s="25"/>
      <c r="T36" s="14"/>
      <c r="U36" s="25"/>
      <c r="V36" s="14"/>
      <c r="W36" s="25"/>
      <c r="X36" s="14"/>
      <c r="Y36" s="25"/>
      <c r="Z36" s="14"/>
      <c r="AA36" s="25"/>
    </row>
    <row r="37" spans="1:27" ht="13.5">
      <c r="A37" s="2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</sheetData>
  <sheetProtection/>
  <mergeCells count="4">
    <mergeCell ref="C3:AA3"/>
    <mergeCell ref="C5:AA5"/>
    <mergeCell ref="C6:AA6"/>
    <mergeCell ref="A3:A7"/>
  </mergeCells>
  <conditionalFormatting sqref="A12:AA3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2017-11-14T16:11:58Z</cp:lastPrinted>
  <dcterms:created xsi:type="dcterms:W3CDTF">2009-06-22T13:37:23Z</dcterms:created>
  <dcterms:modified xsi:type="dcterms:W3CDTF">2017-11-17T14:42:46Z</dcterms:modified>
  <cp:category/>
  <cp:version/>
  <cp:contentType/>
  <cp:contentStatus/>
</cp:coreProperties>
</file>