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425" yWindow="0" windowWidth="11205" windowHeight="10005" activeTab="0"/>
  </bookViews>
  <sheets>
    <sheet name="Sheet1" sheetId="1" r:id="rId1"/>
  </sheets>
  <definedNames>
    <definedName name="ASD">'Sheet1'!$BE$2</definedName>
    <definedName name="Instruction1">'Sheet1'!$14:$16</definedName>
    <definedName name="Instruction2">'Sheet1'!$14:$16</definedName>
    <definedName name="LYN">'Sheet1'!$BE$3</definedName>
    <definedName name="NvsASD">"V2010-06-30"</definedName>
    <definedName name="NvsAutoDrillOk">"VN"</definedName>
    <definedName name="NvsElapsedTime">0.000277777777228039</definedName>
    <definedName name="NvsEndTime">40403.639375</definedName>
    <definedName name="NvsInstanceHook" localSheetId="0">"Module1.NvsInstanceHook"</definedName>
    <definedName name="NvsInstanceHook">"Module1.NvsInstanceHook"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"%,X,RZT.DEPTID.Comma [0],CZF.."</definedName>
    <definedName name="NvsPanelEffdt">"V2000-06-30"</definedName>
    <definedName name="NvsPanelSetid">"VUNOLF"</definedName>
    <definedName name="NvsReqBU">"VUNOLF"</definedName>
    <definedName name="NvsReqBUOnly">"VY"</definedName>
    <definedName name="NvsSheetType" localSheetId="0">"M"</definedName>
    <definedName name="NvsTransLed">"VN"</definedName>
    <definedName name="NvsTree.ACCOUNT_ROLLUP" localSheetId="0">"NNYNN"</definedName>
    <definedName name="NvsTree.DEPARTMENT_ROLLUP" localSheetId="0">"YNNYN"</definedName>
    <definedName name="NvsTree.ROLLUP_GRANT_PROJT" localSheetId="0">"YNNYN"</definedName>
    <definedName name="NvsTreeASD">"V2010-06-30"</definedName>
    <definedName name="NvsValTbl.ACCOUNT">"GL_ACCOUNT_TBL"</definedName>
    <definedName name="NvsValTbl.DEPTID">"DEPARTMENT_TBL"</definedName>
    <definedName name="NvsValTbl.FUND_CODE">"FUND_TBL"</definedName>
    <definedName name="NvsValTbl.PROGRAM_CODE">"PROGRAM_ALL_VW"</definedName>
    <definedName name="NvsValTbl.PROJECT_ID">"PROJECT_HEADER"</definedName>
    <definedName name="NvsValTbl.STATISTICS_CODE">"STAT_TBL"</definedName>
    <definedName name="_xlnm.Print_Area" localSheetId="0">'Sheet1'!$B$2:$Z$777</definedName>
    <definedName name="_xlnm.Print_Titles" localSheetId="0">'Sheet1'!$2:$11</definedName>
    <definedName name="RID">'Sheet1'!#REF!</definedName>
    <definedName name="round_as_displayed">MID(CELL("format",'Sheet1'!A1),2,1)</definedName>
    <definedName name="RunTimeDate">NOW()</definedName>
    <definedName name="Z_DB945A4E_32DC_44E7_BC12_A3280D3E71B8_.wvu.Cols" localSheetId="0" hidden="1">'Sheet1'!$A:$A</definedName>
    <definedName name="Z_DB945A4E_32DC_44E7_BC12_A3280D3E71B8_.wvu.PrintArea" localSheetId="0" hidden="1">'Sheet1'!$A$1:$Z$776</definedName>
    <definedName name="Z_DB945A4E_32DC_44E7_BC12_A3280D3E71B8_.wvu.PrintTitles" localSheetId="0" hidden="1">'Sheet1'!$2:$11</definedName>
    <definedName name="Z_DB945A4E_32DC_44E7_BC12_A3280D3E71B8_.wvu.Rows" localSheetId="0" hidden="1">'Sheet1'!$1:$1,'Sheet1'!$8:$10,'Sheet1'!#REF!</definedName>
  </definedNames>
  <calcPr fullCalcOnLoad="1"/>
</workbook>
</file>

<file path=xl/comments1.xml><?xml version="1.0" encoding="utf-8"?>
<comments xmlns="http://schemas.openxmlformats.org/spreadsheetml/2006/main">
  <authors>
    <author>employee</author>
  </authors>
  <commentList>
    <comment ref="BF11" authorId="0">
      <text>
        <r>
          <rPr>
            <b/>
            <sz val="8"/>
            <rFont val="Tahoma"/>
            <family val="2"/>
          </rPr>
          <t xml:space="preserve">right click on "Sheet 1" tab in lower left corner, click on View Codes to see macro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<sst xmlns="http://schemas.openxmlformats.org/spreadsheetml/2006/main" count="2341" uniqueCount="924">
  <si>
    <t>Total community relations</t>
  </si>
  <si>
    <t>Total executive management</t>
  </si>
  <si>
    <t>Total fiscal operations</t>
  </si>
  <si>
    <t>Total general administrative</t>
  </si>
  <si>
    <t>Total logistical services</t>
  </si>
  <si>
    <t>Total administrative computing support</t>
  </si>
  <si>
    <t>Total transfers</t>
  </si>
  <si>
    <t>Educational and general expenditures</t>
  </si>
  <si>
    <t>Total business administration</t>
  </si>
  <si>
    <t>Total engineering</t>
  </si>
  <si>
    <t>Total general instruction</t>
  </si>
  <si>
    <t>Total liberal arts</t>
  </si>
  <si>
    <t>Total metropolitan college</t>
  </si>
  <si>
    <t>Total sciences</t>
  </si>
  <si>
    <t xml:space="preserve">  Total instruction</t>
  </si>
  <si>
    <t xml:space="preserve"> Total business administration</t>
  </si>
  <si>
    <t>Total general research</t>
  </si>
  <si>
    <t>Total research</t>
  </si>
  <si>
    <t>Total general public service</t>
  </si>
  <si>
    <t>Total public service</t>
  </si>
  <si>
    <t>Total student services</t>
  </si>
  <si>
    <t>SOURCE</t>
  </si>
  <si>
    <t>OBJECT</t>
  </si>
  <si>
    <t>%,FACCOUNT,TACCOUNT_ROLLUP3,NALLO_EXP,NCAPITALOUTLAY,NCOSTGDSSOLD,NDEBTSERVICE,NMAJORREPAIRS,NREN_REP,NSUPEXP,NTRAVEL,NSTAFFBENEFITSRECOV,FFUND_CODE,TFUND_TREE,NGRANT_&amp;_CONTRACTS,NRESTRICTED_UNALLOC,NTUITION_&amp;_FEES</t>
  </si>
  <si>
    <t>%,FDEPTID,TDEPARTMENT_ROLLUP4,NSP_ED_&amp;_HAB_SERV,FPROGRAM_CODE,V20000</t>
  </si>
  <si>
    <t>%,FDEPTID,TDEPARTMENT_ROLLUP4,NPSYCHOLOGY,FPROGRAM_CODE,V20000</t>
  </si>
  <si>
    <t>%,FPROGRAM_CODE,V20000,FDEPTID,V8200602000</t>
  </si>
  <si>
    <t>Women's center</t>
  </si>
  <si>
    <t>%,FPROGRAM_CODE,V20000,FDEPTID,V8200201000</t>
  </si>
  <si>
    <t>%,FPROGRAM_CODE,V30000,FDEPTID,V9000000000</t>
  </si>
  <si>
    <t>University support</t>
  </si>
  <si>
    <t>Recreation and fitness center</t>
  </si>
  <si>
    <t>Student utility surcharge</t>
  </si>
  <si>
    <t>%,FDEPTID,TDEPARTMENT_ROLLUP4,NSTUD_TECH_FEE,NTELECOMM_&amp;_ELECT,FPROGRAM_CODE,V00000</t>
  </si>
  <si>
    <t>%,FDEPTID,TDEPARTMENT_ROLLUP4,NLIBRARY,FPROGRAM_CODE,V10000</t>
  </si>
  <si>
    <t>Lakefront arena</t>
  </si>
  <si>
    <t>%,FDEPTID,TDEPARTMENT_ROLLUP4,NLIBRARY,FPROGRAM_CODE,V50000</t>
  </si>
  <si>
    <t>%,FDEPTID,TDEPARTMENT_ROLLUP4,NCHANCELLORS_OFFICE,NSEAR_COMM,FPROGRAM_CODE,V50000</t>
  </si>
  <si>
    <t>%,FDEPTID,TDEPARTMENT_ROLLUP4,V8100000000,FPROGRAM_CODE,V00000</t>
  </si>
  <si>
    <t>%,FDEPTID,TDEPARTMENT_ROLLUP4,NSBDC,FPROGRAM_CODE,V20000</t>
  </si>
  <si>
    <t>%,FDEPTID,TDEPARTMENT_ROLLUP4,NSTUDENT_LIFE,FPROGRAM_CODE,V40000</t>
  </si>
  <si>
    <t>%,FDEPTID,TDEPARTMENT_ROLLUP4,NALUMNI_AFFAIRS,FPROGRAM_CODE,V40000</t>
  </si>
  <si>
    <t>%,FDEPTID,TDEPARTMENT_ROLLUP4,V8700103000,FPROGRAM_CODE,V50000</t>
  </si>
  <si>
    <t>Charter school</t>
  </si>
  <si>
    <t>Board of regents info tech initiative</t>
  </si>
  <si>
    <t>%,FDEPTID,TDEPARTMENT_ROLLUP4,NMATHEMATICS,FPROGRAM_CODE,V20000</t>
  </si>
  <si>
    <t>%,FDEPTID,TDEPARTMENT_ROLLUP4,NHISTORY,FPROGRAM_CODE,V20000</t>
  </si>
  <si>
    <t>%,FDEPTID,TDEPARTMENT_ROLLUP4,NRESEARCH_&amp;_TECH_FAC,NRESEARCH_&amp;_TECH_PARK,FPROGRAM_CODE,V20000</t>
  </si>
  <si>
    <t>%,FDEPTID,TDEPARTMENT_ROLLUP4,NUNIVERSITY_POLICE,FPROGRAM_CODE,V20000</t>
  </si>
  <si>
    <t>%,FDEPTID,TDEPARTMENT_ROLLUP4,NALTERATIONS_AND_REPA,NAUX_PLANT_MAINT_&amp;_DE,NOTHER_SUPPORT_ADMIN,NSTUD_TECH_FEE,NCOLLEGE_OF_ENGINEER,NCAPITAL_IMPROVEMENT,NCHILDRENS_CENTER,NHRT,NCHANCELLORS_OFFICE,NARENA_FACILITIES,FPROGRAM_CODE,V60000</t>
  </si>
  <si>
    <t>FEMA katrina support</t>
  </si>
  <si>
    <t>University supprt-Bush - Clinton katrina fund</t>
  </si>
  <si>
    <t>%,FPROGRAM_CODE,V40000,FDEPTID,V9000000000</t>
  </si>
  <si>
    <t>%,FDEPTID,TDEPARTMENT_ROLLUP4,NGRAD_ENHNCMNT,NGRAD_SCHOOL,FPROGRAM_CODE,V00000</t>
  </si>
  <si>
    <t>Board of regents info tech</t>
  </si>
  <si>
    <t>%,FDEPTID,TDEPARTMENT_ROLLUP4,NBOR_INFO_TECH,FPROGRAM_CODE,V00000</t>
  </si>
  <si>
    <t>Retention QE program</t>
  </si>
  <si>
    <t>%,FDEPTID,TDEPARTMENT_ROLLUP4,NCHARTER_SCHOOL,FPROGRAM_CODE,V00000</t>
  </si>
  <si>
    <t>%,FDEPTID,TDEPARTMENT_ROLLUP4,NGRAD_SCHOOL,NBOR_INFO_TECH,FPROGRAM_CODE,V10000</t>
  </si>
  <si>
    <t>Counceling services</t>
  </si>
  <si>
    <t>%,FDEPTID,TDEPARTMENT_ROLLUP4,V8700605000,FPROGRAM_CODE,V10000</t>
  </si>
  <si>
    <t>Interdisciplinary</t>
  </si>
  <si>
    <t>%,FDEPTID,TDEPARTMENT_ROLLUP4,NCOLL_OF_ED_OFFICE,FPROGRAM_CODE,V20000</t>
  </si>
  <si>
    <t>%,FDEPTID,TDEPARTMENT_ROLLUP4,NUNIVERSITY_COMPUTING,FPROGRAM_CODE,V20000</t>
  </si>
  <si>
    <t>%,FDEPTID,TDEPARTMENT_ROLLUP4,V8600500000,FPROGRAM_CODE,V20000</t>
  </si>
  <si>
    <t>%,FDEPTID,TDEPARTMENT_ROLLUP4,NBOR_INFO_TECH,FPROGRAM_CODE,V30000</t>
  </si>
  <si>
    <t>%,FDEPTID,TDEPARTMENT_ROLLUP4,NGRAD_SCHOOL,NBOR_INFO_TECH,FPROGRAM_CODE,V50000</t>
  </si>
  <si>
    <t>Office of ncaa compliance</t>
  </si>
  <si>
    <t>%,FDEPTID,TDEPARTMENT_ROLLUP4,NOFC_OF_NCAA_COMPLIAN,FPROGRAM_CODE,V50000</t>
  </si>
  <si>
    <t>Office of general council</t>
  </si>
  <si>
    <t>%,FDEPTID,TDEPARTMENT_ROLLUP4,NOFC_OF_GENL_COUNCIL,FPROGRAM_CODE,V50000</t>
  </si>
  <si>
    <t>Instructional media and technology</t>
  </si>
  <si>
    <t>Facility rental and event coordination</t>
  </si>
  <si>
    <t>%,FDEPTID,V8200402000,FPROGRAM_CODE,V50000</t>
  </si>
  <si>
    <t>%,FDEPTID,TDEPARTMENT_ROLLUP4,NUNIVERSITY_COMPUTING,NTELEPHONE_INSTALL,NSYSTEMS_DEVELOPMENT,FPROGRAM_CODE,V30000</t>
  </si>
  <si>
    <t>%,FDEPTID,TDEPARTMENT_ROLLUP4,NURBAN_&amp;_REGIONAL_STU,FPROGRAM_CODE,V00000</t>
  </si>
  <si>
    <t>School of urban and regional studies</t>
  </si>
  <si>
    <t>%,FDEPTID,TDEPARTMENT_ROLLUP4,NTRANSPORTATION_STUDI,FPROGRAM_CODE,V00000</t>
  </si>
  <si>
    <t>Transportation studies program</t>
  </si>
  <si>
    <t>%,FDEPTID,TDEPARTMENT_ROLLUP4,NPLAN_&amp;_URB_STUDIES,FPROGRAM_CODE,V00000</t>
  </si>
  <si>
    <t>%,FDEPTID,TDEPARTMENT_ROLLUP4,NCTR_URB-PUB_AFF,FPROGRAM_CODE,V00000</t>
  </si>
  <si>
    <t>Center for urban and public affairs</t>
  </si>
  <si>
    <t>Office of research and sponsored programs</t>
  </si>
  <si>
    <t>%,FDEPTID,TDEPARTMENT_ROLLUP4,NURBAN_&amp;_REGIONAL_STU,FPROGRAM_CODE,V10000</t>
  </si>
  <si>
    <t>%,FDEPTID,TDEPARTMENT_ROLLUP4,NTRANSPORTATION_STUDI,FPROGRAM_CODE,V10000</t>
  </si>
  <si>
    <t>%,FDEPTID,TDEPARTMENT_ROLLUP4,NPLAN_&amp;_URB_STUDIES,FPROGRAM_CODE,V10000</t>
  </si>
  <si>
    <t>%,FDEPTID,TDEPARTMENT_ROLLUP4,NCTR_URB-PUB_AFF,FPROGRAM_CODE,V10000</t>
  </si>
  <si>
    <t>%,FDEPTID,TDEPARTMENT_ROLLUP4,NHRT,FPROGRAM_CODE,V20000</t>
  </si>
  <si>
    <t>%,FDEPTID,TDEPARTMENT_ROLLUP4,NPLAN_&amp;_URB_STUDIES,FPROGRAM_CODE,V20000</t>
  </si>
  <si>
    <t>%,FDEPTID,TDEPARTMENT_ROLLUP4,NURBAN_&amp;_REGIONAL_STU,FPROGRAM_CODE,V20000</t>
  </si>
  <si>
    <t>%,FDEPTID,TDEPARTMENT_ROLLUP4,NTRANSPORTATION_STUDI,FPROGRAM_CODE,V20000</t>
  </si>
  <si>
    <t>%,FDEPTID,TDEPARTMENT_ROLLUP4,NCTR_URB-PUB_AFF,FPROGRAM_CODE,V20000</t>
  </si>
  <si>
    <t>%,FDEPTID,TDEPARTMENT_ROLLUP4,NSOCIOLOGY,FPROGRAM_CODE,V20000</t>
  </si>
  <si>
    <t>%,FDEPTID,TDEPARTMENT_ROLLUP4,NDIVERSITY_PROGRAMS,FPROGRAM_CODE,V20000</t>
  </si>
  <si>
    <t>%,FDEPTID,TDEPARTMENT_ROLLUP4,NRESRH__&amp;_SPON_OFFICE,FPROGRAM_CODE,V00000</t>
  </si>
  <si>
    <t>%,FDEPTID,TDEPARTMENT_ROLLUP4,NNATL_CTR_ADV_MFG,FPROGRAM_CODE,V10000</t>
  </si>
  <si>
    <t>National center for advance manufacturing</t>
  </si>
  <si>
    <t>%,FDEPTID,TDEPARTMENT_ROLLUP4,NCOLL_ENGR_OFFICE,FPROGRAM_CODE,V20000</t>
  </si>
  <si>
    <t>%,FDEPTID,TDEPARTMENT_ROLLUP4,NPHYSICS,FPROGRAM_CODE,V20000</t>
  </si>
  <si>
    <t>Sponsored programs accounting</t>
  </si>
  <si>
    <t>%,FDEPTID,TDEPARTMENT_ROLLUP4,NSPON_PRG_ACCTG,NGRANTS_&amp;_CONTRACTS,FPROGRAM_CODE,V50000</t>
  </si>
  <si>
    <t>%,FDEPTID,TDEPARTMENT_ROLLUP4,NCOLL_OF_ED_OFFICE,NCHARTER_SCHOOL,FPROGRAM_CODE,V30000</t>
  </si>
  <si>
    <t>%,FDEPTID,TDEPARTMENT_ROLLUP4,NINTERDISCIPLINARY,NALUMNI_AFFAIRS,NGOV_AFF_&amp;_ALUM_OFFIC,NSTUDENT_LIFE,NINSTIT_MEDIA_&amp;_TECH,NASSOC_PROVOST,NADMISSIONS,NSTUDENT_HEALTH_SERVI,NHVAC_MAINT,FPROGRAM_CODE,V00000</t>
  </si>
  <si>
    <t>%,FDEPTID,TDEPARTMENT_ROLLUP4,NINTERDISCIPLINARY,NALUMNI_AFFAIRS,NGOV_AFF_&amp;_ALUM_OFFIC,NSTUDENT_LIFE,NINSTIT_MEDIA_&amp;_TECH,NSEAR_COMM,NCLR_AC_LSUBR_OGD_MUS,NCLR_AC_LSUMC_V_BASOL,NOTHER_SUPPORT_ADMIN,NDIVERSITY_PROGRAMS,NHVAC_MAINT,FPROGRAM_CODE,V10000</t>
  </si>
  <si>
    <t>%,FDEPTID,V9000100000,FPROGRAM_CODE,V50000</t>
  </si>
  <si>
    <t>%,FDEPTID,TDEPARTMENT_ROLLUP4,NACCOUNTING_SERVICES,NACCOUNTS_PAYABLE,NPAYROLL,FPROGRAM_CODE,V50000,</t>
  </si>
  <si>
    <t>%,FDEPTID,V9000000000,FPROGRAM_CODE,V50000,FPROJECT_ID,VFDED0008DR00G,VUNIVSUPP-ADMIN,VUNIVSUPP-SECUR</t>
  </si>
  <si>
    <t>%,FDEPTID,TDEPARTMENT_ROLLUP4,NTECHNICAL_SVS_CONTRA,FPROGRAM_CODE,V00000</t>
  </si>
  <si>
    <t>%,FDEPTID,TDEPARTMENT_ROLLUP4,NAT_&amp;_T_CTR,FPROGRAM_CODE,V10000</t>
  </si>
  <si>
    <t>Office of retention</t>
  </si>
  <si>
    <t>%,FPROGRAM_CODE,V20000,FDEPTID,TDEPARTMENT_ROLLUP4,V9000220000</t>
  </si>
  <si>
    <t>%,FPROGRAM_CODE,V20000,FDEPTID,TDEPARTMENT_ROLLUP4,V9000220001</t>
  </si>
  <si>
    <t>FEMA gustav support</t>
  </si>
  <si>
    <t>%,FPROGRAM_CODE,V20000,FDEPTID,TDEPARTMENT_ROLLUP4,V8700101500</t>
  </si>
  <si>
    <t>%,FDEPTID,TDEPARTMENT_ROLLUP4,NTRAC,FPROGRAM_CODE,V20000</t>
  </si>
  <si>
    <t>%,FDEPTID,TDEPARTMENT_ROLLUP4,NCHILDRENS_CENTER,FPROGRAM_CODE,V20000</t>
  </si>
  <si>
    <t>%,FPROGRAM_CODE,V10000,FDEPTID,TDEPARTMENT_ROLLUP4,NRETENTION_UPWARD_BND</t>
  </si>
  <si>
    <t>%,FPROGRAM_CODE,V00000,FDEPTID,TDEPARTMENT_ROLLUP4,NRETENTION_UPWARD_BND</t>
  </si>
  <si>
    <t>%,FPROGRAM_CODE,V00000,FDEPTID,TDEPARTMENT_ROLLUP4,NDEVELOP_ED</t>
  </si>
  <si>
    <t>%,FDEPTID,TDEPARTMENT_ROLLUP4,NRETENTION-QED,FPROGRAM_CODE,V00000</t>
  </si>
  <si>
    <t>%,FDEPTID,TDEPARTMENT_ROLLUP4,NUNIV_RELATIONS,NSTUDENT_AFFAIRS_OFF,FPROGRAM_CODE,V50000</t>
  </si>
  <si>
    <t>%,V1300100000</t>
  </si>
  <si>
    <t>Accounting</t>
  </si>
  <si>
    <t>%,V1300450000</t>
  </si>
  <si>
    <t>Hotel Restaurant &amp; Tourism Adm</t>
  </si>
  <si>
    <t>%,V1300000000</t>
  </si>
  <si>
    <t>Coll of Business - Admin Offic</t>
  </si>
  <si>
    <t>%,V1300600000</t>
  </si>
  <si>
    <t>Management</t>
  </si>
  <si>
    <t>%,V2400600100</t>
  </si>
  <si>
    <t>Capdau Charter School</t>
  </si>
  <si>
    <t>%,V2400600200</t>
  </si>
  <si>
    <t>Nelson Charter School</t>
  </si>
  <si>
    <t>%,V2400600300</t>
  </si>
  <si>
    <t>Thurgood Marshall Early Col HS</t>
  </si>
  <si>
    <t>%,V2400650100</t>
  </si>
  <si>
    <t>Gentilly Terrace Partnership</t>
  </si>
  <si>
    <t>%,V2400100000</t>
  </si>
  <si>
    <t>ANALYSIS C-2B</t>
  </si>
  <si>
    <t>Curriculum &amp; Instruction</t>
  </si>
  <si>
    <t>%,V2400300000</t>
  </si>
  <si>
    <t>Education Leadership &amp; Found</t>
  </si>
  <si>
    <t>%,V2400200000</t>
  </si>
  <si>
    <t>Human Perform &amp; Health Promot</t>
  </si>
  <si>
    <t>%,V2400000000</t>
  </si>
  <si>
    <t>Coll of Edu - Admin Office</t>
  </si>
  <si>
    <t>%,V2400500000</t>
  </si>
  <si>
    <t>Spec Ed &amp; Habilitative Svc</t>
  </si>
  <si>
    <t>%,V2700200000</t>
  </si>
  <si>
    <t>Civil &amp; Enviromental Engr</t>
  </si>
  <si>
    <t>%,V2700300000</t>
  </si>
  <si>
    <t>Electrical Engineering</t>
  </si>
  <si>
    <t>%,V2700000000</t>
  </si>
  <si>
    <t>%,V2700002000</t>
  </si>
  <si>
    <t>%,V2700600000</t>
  </si>
  <si>
    <t>%,V2700400000</t>
  </si>
  <si>
    <t>Mechanical Engineering</t>
  </si>
  <si>
    <t>%,V2700500000</t>
  </si>
  <si>
    <t>Naval Arch &amp; Marine Engr</t>
  </si>
  <si>
    <t>%,V8600000000</t>
  </si>
  <si>
    <t>Govt Affairs, Alumni &amp; Dev</t>
  </si>
  <si>
    <t>%,V8200602000</t>
  </si>
  <si>
    <t>%,V8200604000</t>
  </si>
  <si>
    <t>%,V8200605000</t>
  </si>
  <si>
    <t>%,V8500000000</t>
  </si>
  <si>
    <t>Research &amp; Sponsored Programs</t>
  </si>
  <si>
    <t>%,V8200700100</t>
  </si>
  <si>
    <t>Student Tech Fee Control</t>
  </si>
  <si>
    <t>%,V4300200015</t>
  </si>
  <si>
    <t>Center-Urban &amp; Public Affairs</t>
  </si>
  <si>
    <t>%,V4300300000</t>
  </si>
  <si>
    <t>English</t>
  </si>
  <si>
    <t>%,V4300350000</t>
  </si>
  <si>
    <t>Fine Arts</t>
  </si>
  <si>
    <t>%,V4300450000</t>
  </si>
  <si>
    <t>Foreign Languages</t>
  </si>
  <si>
    <t>%,V4300500000</t>
  </si>
  <si>
    <t>Geography</t>
  </si>
  <si>
    <t>%,V4300550000</t>
  </si>
  <si>
    <t>History</t>
  </si>
  <si>
    <t>%,V4300000000</t>
  </si>
  <si>
    <t>Coll of Lib Arts- Admin Office</t>
  </si>
  <si>
    <t>%,V4300650000</t>
  </si>
  <si>
    <t>Music</t>
  </si>
  <si>
    <t>%,V4300200100</t>
  </si>
  <si>
    <t>Planning and Urban Studies</t>
  </si>
  <si>
    <t>%,V4300750000</t>
  </si>
  <si>
    <t>Political Science</t>
  </si>
  <si>
    <t>%,V4300850000</t>
  </si>
  <si>
    <t>Sociology</t>
  </si>
  <si>
    <t>%,V6100000000</t>
  </si>
  <si>
    <t>CUPA - Administration</t>
  </si>
  <si>
    <t>%,V4300250000</t>
  </si>
  <si>
    <t>Film, Theater and Communi Arts</t>
  </si>
  <si>
    <t>%,V1800102100</t>
  </si>
  <si>
    <t>%,V8500300000</t>
  </si>
  <si>
    <t>%,V1800200200</t>
  </si>
  <si>
    <t>Jefferson Operations</t>
  </si>
  <si>
    <t>%,V1800000000</t>
  </si>
  <si>
    <t>Metropolitan College</t>
  </si>
  <si>
    <t>%,V1800300000</t>
  </si>
  <si>
    <t>%,V1800301100</t>
  </si>
  <si>
    <t>%,V1800301300</t>
  </si>
  <si>
    <t>%,V1800301400</t>
  </si>
  <si>
    <t>%,V1800301500</t>
  </si>
  <si>
    <t>%,V1800301600</t>
  </si>
  <si>
    <t>%,V1800301700</t>
  </si>
  <si>
    <t>%,V1800301900</t>
  </si>
  <si>
    <t>%,V1800302700</t>
  </si>
  <si>
    <t>%,V1800302900</t>
  </si>
  <si>
    <t>%,V1800303100</t>
  </si>
  <si>
    <t>%,V1800303200</t>
  </si>
  <si>
    <t>%,V1800700000</t>
  </si>
  <si>
    <t>%,V5700100000</t>
  </si>
  <si>
    <t>Biological Science</t>
  </si>
  <si>
    <t>%,V5700300000</t>
  </si>
  <si>
    <t>Chemistry</t>
  </si>
  <si>
    <t>%,V5700400000</t>
  </si>
  <si>
    <t>Computer Science</t>
  </si>
  <si>
    <t>%,V5700500000</t>
  </si>
  <si>
    <t>Geology &amp; Geophysics</t>
  </si>
  <si>
    <t>%,V5700700000</t>
  </si>
  <si>
    <t>Mathemathics</t>
  </si>
  <si>
    <t>%,V5700900000</t>
  </si>
  <si>
    <t>Psychology</t>
  </si>
  <si>
    <t>%,V1300000200</t>
  </si>
  <si>
    <t>AT&amp;T Center-Kirschman Hall</t>
  </si>
  <si>
    <t>%,V1300200000</t>
  </si>
  <si>
    <t>Business &amp; Economic Research</t>
  </si>
  <si>
    <t>%,V1300400000</t>
  </si>
  <si>
    <t>Economics &amp; Finance</t>
  </si>
  <si>
    <t>%,V1300250000</t>
  </si>
  <si>
    <t>Ctr for Economic Development</t>
  </si>
  <si>
    <t>%,V1300650000</t>
  </si>
  <si>
    <t>Marketing</t>
  </si>
  <si>
    <t>%,V1300410000</t>
  </si>
  <si>
    <t>Real Estate Market Center</t>
  </si>
  <si>
    <t>%,V2700301000</t>
  </si>
  <si>
    <t>Coll of Eng - Admin Office</t>
  </si>
  <si>
    <t>%,V2700401000</t>
  </si>
  <si>
    <t>%,V2700900000</t>
  </si>
  <si>
    <t>Natl Ctr-Advanced Manufacturin</t>
  </si>
  <si>
    <t>%,V8200000000</t>
  </si>
  <si>
    <t>%,V8200200000</t>
  </si>
  <si>
    <t>%,V4300100000</t>
  </si>
  <si>
    <t>Anthropology</t>
  </si>
  <si>
    <t>%,V4300000001</t>
  </si>
  <si>
    <t>%,V4300700000</t>
  </si>
  <si>
    <t>Philosophy</t>
  </si>
  <si>
    <t>%,V4300850100</t>
  </si>
  <si>
    <t>%,V4300200000</t>
  </si>
  <si>
    <t>%,V4300200010</t>
  </si>
  <si>
    <t>Transportation Studies Program</t>
  </si>
  <si>
    <t>%,V1800202000</t>
  </si>
  <si>
    <t>%,V1800202100</t>
  </si>
  <si>
    <t>%,V1800202500</t>
  </si>
  <si>
    <t>International Education</t>
  </si>
  <si>
    <t>%,V5700301000</t>
  </si>
  <si>
    <t>%,V5700303000</t>
  </si>
  <si>
    <t>%,V5700400100</t>
  </si>
  <si>
    <t>%,V5700502000</t>
  </si>
  <si>
    <t>%,V5700000000</t>
  </si>
  <si>
    <t>College of Science - Admin</t>
  </si>
  <si>
    <t>%,V5700800000</t>
  </si>
  <si>
    <t>Physics</t>
  </si>
  <si>
    <t>%,V1300001000</t>
  </si>
  <si>
    <t>Small Business Development Ctr</t>
  </si>
  <si>
    <t>%,V8700604000</t>
  </si>
  <si>
    <t>Children's Center</t>
  </si>
  <si>
    <t>%,V8700101200</t>
  </si>
  <si>
    <t>Arena Aquatics</t>
  </si>
  <si>
    <t>%,V8300102000</t>
  </si>
  <si>
    <t>Research &amp; Tech Park</t>
  </si>
  <si>
    <t>%,V8300101000</t>
  </si>
  <si>
    <t>Technology Enterprise Cen</t>
  </si>
  <si>
    <t>UNO-CHART</t>
  </si>
  <si>
    <t>%,V1800400000</t>
  </si>
  <si>
    <t>Metro Conference Services</t>
  </si>
  <si>
    <t>Public Service Training</t>
  </si>
  <si>
    <t>%,V1800800000</t>
  </si>
  <si>
    <t>Metro-TRAC Non Credit</t>
  </si>
  <si>
    <t>%,V8600201000</t>
  </si>
  <si>
    <t>Programing &amp; Production</t>
  </si>
  <si>
    <t>%,V2400600000</t>
  </si>
  <si>
    <t>Charter School</t>
  </si>
  <si>
    <t>%,V1800200500</t>
  </si>
  <si>
    <t>Off Campus Centers</t>
  </si>
  <si>
    <t>%,V8200900000</t>
  </si>
  <si>
    <t>Learning Resource Center</t>
  </si>
  <si>
    <t>%,V8200403000</t>
  </si>
  <si>
    <t>Testing Services</t>
  </si>
  <si>
    <t>%,V8200101000</t>
  </si>
  <si>
    <t>Honors Program</t>
  </si>
  <si>
    <t>%,V8200700000</t>
  </si>
  <si>
    <t>Univ Computing &amp; Comm</t>
  </si>
  <si>
    <t>%,V7500000000</t>
  </si>
  <si>
    <t>Library Administration</t>
  </si>
  <si>
    <t>%,V8200600200</t>
  </si>
  <si>
    <t>New Student Orientation</t>
  </si>
  <si>
    <t>%,V8200500000</t>
  </si>
  <si>
    <t>Financial Aid</t>
  </si>
  <si>
    <t>%,V9200130000</t>
  </si>
  <si>
    <t>Driftwood</t>
  </si>
  <si>
    <t>%,V8700600100</t>
  </si>
  <si>
    <t>%,V8700600120</t>
  </si>
  <si>
    <t>%,V8700607000</t>
  </si>
  <si>
    <t>International Students</t>
  </si>
  <si>
    <t>%,V1800300300</t>
  </si>
  <si>
    <t>Int'l Students and Scholars</t>
  </si>
  <si>
    <t>%,V8700108000</t>
  </si>
  <si>
    <t>Recreation &amp; Intramural Sports</t>
  </si>
  <si>
    <t>%,V8700605000</t>
  </si>
  <si>
    <t>%,V8700606000</t>
  </si>
  <si>
    <t>%,V8700609000</t>
  </si>
  <si>
    <t>%,V8700600000</t>
  </si>
  <si>
    <t>%,V8700610000</t>
  </si>
  <si>
    <t>%,V8200601000</t>
  </si>
  <si>
    <t>Office of Admissions</t>
  </si>
  <si>
    <t>%,V8200401000</t>
  </si>
  <si>
    <t>Registrar's Office</t>
  </si>
  <si>
    <t>%,V8600400000</t>
  </si>
  <si>
    <t>Alumni Affairs</t>
  </si>
  <si>
    <t>%,V8600100000</t>
  </si>
  <si>
    <t>Dev &amp; Capital Campaign</t>
  </si>
  <si>
    <t>%,V8100000000</t>
  </si>
  <si>
    <t>Office of the Chancellor</t>
  </si>
  <si>
    <t>Office of Academic Affairs</t>
  </si>
  <si>
    <t>%,V8400000000</t>
  </si>
  <si>
    <t>Financial Services</t>
  </si>
  <si>
    <t>%,V8400302000</t>
  </si>
  <si>
    <t>Accounts Payable</t>
  </si>
  <si>
    <t>%,V8400101000</t>
  </si>
  <si>
    <t>Grants &amp; Contracts</t>
  </si>
  <si>
    <t>%,V8400500000</t>
  </si>
  <si>
    <t>Sponsored Programs Accounting</t>
  </si>
  <si>
    <t>%,V9200100000</t>
  </si>
  <si>
    <t>Capital Improvement Fund</t>
  </si>
  <si>
    <t>%,V8200800000</t>
  </si>
  <si>
    <t>Human Resources</t>
  </si>
  <si>
    <t>%,V8400402000</t>
  </si>
  <si>
    <t>University Office Supplies</t>
  </si>
  <si>
    <t>%,V9000000000</t>
  </si>
  <si>
    <t>University Support</t>
  </si>
  <si>
    <t>%,V8400400000</t>
  </si>
  <si>
    <t>%,V8400401000</t>
  </si>
  <si>
    <t>%,V8700500000</t>
  </si>
  <si>
    <t>University Police</t>
  </si>
  <si>
    <t>%,V8700201000</t>
  </si>
  <si>
    <t>O&amp;M Admin Services</t>
  </si>
  <si>
    <t>%,V8700203000</t>
  </si>
  <si>
    <t>%,V8700203400</t>
  </si>
  <si>
    <t>%,V9000220000</t>
  </si>
  <si>
    <t>%,V9200120000</t>
  </si>
  <si>
    <t>%,V8700203399</t>
  </si>
  <si>
    <t>Fac Svs-Univ Support Projects</t>
  </si>
  <si>
    <t>%,V9200110000</t>
  </si>
  <si>
    <t>Campus Beautification</t>
  </si>
  <si>
    <t>%,V9000400000</t>
  </si>
  <si>
    <t>Scholarship &amp; Awards</t>
  </si>
  <si>
    <t>Economics and finance</t>
  </si>
  <si>
    <t>Economic development center</t>
  </si>
  <si>
    <t>Executive mba program</t>
  </si>
  <si>
    <t>Hotel, restaurant and tourism</t>
  </si>
  <si>
    <t>Real estate market data center</t>
  </si>
  <si>
    <t>Curriculum and instruction</t>
  </si>
  <si>
    <t>Student teaching office</t>
  </si>
  <si>
    <t>Civil and environmental</t>
  </si>
  <si>
    <t>Electrical</t>
  </si>
  <si>
    <t>LEAP Program</t>
  </si>
  <si>
    <t>Engineering Management</t>
  </si>
  <si>
    <t>Mechanical</t>
  </si>
  <si>
    <t>Naval architecture and marine</t>
  </si>
  <si>
    <t>Center for excellence in learn</t>
  </si>
  <si>
    <t>General studies program</t>
  </si>
  <si>
    <t>Off of Retention-Upward Bound</t>
  </si>
  <si>
    <t>Student Support Services</t>
  </si>
  <si>
    <t>Proj Pass, Access &amp; Prestart</t>
  </si>
  <si>
    <t>Center for Pacific Rim</t>
  </si>
  <si>
    <t>Arts admininstration</t>
  </si>
  <si>
    <t>Fine arts</t>
  </si>
  <si>
    <t>Foreign languages</t>
  </si>
  <si>
    <t>Louisiana poll</t>
  </si>
  <si>
    <t>Military science</t>
  </si>
  <si>
    <t>Planning and urban studies</t>
  </si>
  <si>
    <t>Political science</t>
  </si>
  <si>
    <t>UNO studio center</t>
  </si>
  <si>
    <t>Conferences and institutions</t>
  </si>
  <si>
    <t>Contract Training</t>
  </si>
  <si>
    <t>Continuing education</t>
  </si>
  <si>
    <t>Credit programs</t>
  </si>
  <si>
    <t>D-Day museum</t>
  </si>
  <si>
    <t>Eisenhower center</t>
  </si>
  <si>
    <t>Govt. Affairs &amp; Athletics</t>
  </si>
  <si>
    <t>Innsbruck Summer School</t>
  </si>
  <si>
    <t>Costa Rica</t>
  </si>
  <si>
    <t>Glories of France</t>
  </si>
  <si>
    <t>Brunnenberg</t>
  </si>
  <si>
    <t>Prague summer Seminars</t>
  </si>
  <si>
    <t>Academic Year Abroad</t>
  </si>
  <si>
    <t>Greece Honors Program</t>
  </si>
  <si>
    <t>Rome</t>
  </si>
  <si>
    <t>Exchanges</t>
  </si>
  <si>
    <t>Mexico</t>
  </si>
  <si>
    <t>UNO Japan</t>
  </si>
  <si>
    <t>International studies</t>
  </si>
  <si>
    <t>Biological science</t>
  </si>
  <si>
    <t>Computer science</t>
  </si>
  <si>
    <t>Developmental math</t>
  </si>
  <si>
    <t>Geology and  geophysics</t>
  </si>
  <si>
    <t>Master of arts-science teachin</t>
  </si>
  <si>
    <t>Mathematics</t>
  </si>
  <si>
    <t>Summer session</t>
  </si>
  <si>
    <t>Honors program</t>
  </si>
  <si>
    <t>AT&amp;T center-kirschman hall</t>
  </si>
  <si>
    <t>Information System Tec Res Ctr</t>
  </si>
  <si>
    <t>Energy Conversion&amp;Conservation</t>
  </si>
  <si>
    <t>Graduate enhancement program</t>
  </si>
  <si>
    <t>Office of Diversity Programs</t>
  </si>
  <si>
    <t>Library</t>
  </si>
  <si>
    <t>The Neighborhood Story Project</t>
  </si>
  <si>
    <t>School-Urban Plng&amp;Regnl Studie</t>
  </si>
  <si>
    <t>Academic Extention- Non-Credit</t>
  </si>
  <si>
    <t>Lifestyle-Leisure</t>
  </si>
  <si>
    <t>INPL - Int'l Non-Profit Ldrshp</t>
  </si>
  <si>
    <t>Testing services</t>
  </si>
  <si>
    <t>Chemistry - Organized Research</t>
  </si>
  <si>
    <t>Advanced Materials Reseach Ins</t>
  </si>
  <si>
    <t>Greater NO Ctr-Info Assurance</t>
  </si>
  <si>
    <t>Pontchartrain Institute</t>
  </si>
  <si>
    <t>Children's center</t>
  </si>
  <si>
    <t>Diversity programs</t>
  </si>
  <si>
    <t>Ogden museum of southern art</t>
  </si>
  <si>
    <t>Technology enterprise center</t>
  </si>
  <si>
    <t>International students</t>
  </si>
  <si>
    <t>University police</t>
  </si>
  <si>
    <t>WWNO and KTLN radio stations</t>
  </si>
  <si>
    <t>Learning resource center</t>
  </si>
  <si>
    <t>Research and technology park</t>
  </si>
  <si>
    <t>Office of enrollment mgnt</t>
  </si>
  <si>
    <t>Office of freshman affairs</t>
  </si>
  <si>
    <t>Student financial aid</t>
  </si>
  <si>
    <t>Student Government</t>
  </si>
  <si>
    <t>Stu Svc Fee 1987 Ref</t>
  </si>
  <si>
    <t>Student government</t>
  </si>
  <si>
    <t>Retention</t>
  </si>
  <si>
    <t>Counseling Services</t>
  </si>
  <si>
    <t>Disability Services</t>
  </si>
  <si>
    <t>Student Health Services</t>
  </si>
  <si>
    <t>Health services</t>
  </si>
  <si>
    <t>Student Life</t>
  </si>
  <si>
    <t>Campus Activities</t>
  </si>
  <si>
    <t>Student life</t>
  </si>
  <si>
    <t>Alumni affairs</t>
  </si>
  <si>
    <t>Admissions</t>
  </si>
  <si>
    <t>Division of academic services</t>
  </si>
  <si>
    <t>Registrar</t>
  </si>
  <si>
    <t>General publications</t>
  </si>
  <si>
    <t>Marketing and communications</t>
  </si>
  <si>
    <t>University advancement</t>
  </si>
  <si>
    <t>Chancellor</t>
  </si>
  <si>
    <t>Human resource management</t>
  </si>
  <si>
    <t>Institutional research</t>
  </si>
  <si>
    <t>Internal auditing</t>
  </si>
  <si>
    <t>Staff council</t>
  </si>
  <si>
    <t>Vice chancellor-financial serv</t>
  </si>
  <si>
    <t>Campus mail services</t>
  </si>
  <si>
    <t>Network installations</t>
  </si>
  <si>
    <t>Purchasing</t>
  </si>
  <si>
    <t>Property Control</t>
  </si>
  <si>
    <t>Purchasing office</t>
  </si>
  <si>
    <t>Telephone service</t>
  </si>
  <si>
    <t>Facility Maintenance</t>
  </si>
  <si>
    <t>Fac Svs-Dept Funded Projects</t>
  </si>
  <si>
    <t>Katrina - FEMA Clearing</t>
  </si>
  <si>
    <t>Auxiliary Plant Maint &amp; Dev</t>
  </si>
  <si>
    <t>Building and operations</t>
  </si>
  <si>
    <t>Energy conservation agreement</t>
  </si>
  <si>
    <t>Grounds maintenance</t>
  </si>
  <si>
    <t>Janitorial services</t>
  </si>
  <si>
    <t>Main campus</t>
  </si>
  <si>
    <t>Utilities maintenance</t>
  </si>
  <si>
    <t>Personnel Services</t>
  </si>
  <si>
    <t>Staff benefits recovered</t>
  </si>
  <si>
    <t>Indirect costs recovered</t>
  </si>
  <si>
    <t>2010-06-30</t>
  </si>
  <si>
    <t>ANALYSIS C-2B-2002a</t>
  </si>
  <si>
    <t>Charter Schools</t>
  </si>
  <si>
    <t>%,FDEPTID,TDEPARTMENT_ROLLUP4,NPROP_&amp;_FAC_OFFICE,FPROGRAM_CODE,V30000</t>
  </si>
  <si>
    <t>Intellectual property management</t>
  </si>
  <si>
    <t>%,FDEPTID,TDEPARTMENT_ROLLUP4,NINTERNAT_ED,FPROGRAM_CODE,V40000</t>
  </si>
  <si>
    <t>International students and scholars</t>
  </si>
  <si>
    <t>%,FDEPTID,TDEPARTMENT_ROLLUP4,NCAMPUS_ACTIVITIES,FPROGRAM_CODE,V40000</t>
  </si>
  <si>
    <t>Student life-campus activities</t>
  </si>
  <si>
    <t>%,FDEPTID,TDEPARTMENT_ROLLUP4,V9200140000,FPROGRAM_CODE,V40000</t>
  </si>
  <si>
    <t>Student technology initiative</t>
  </si>
  <si>
    <t>%,FPROGRAM_CODE,V40000,FDEPTID,TDEPARTMENT_ROLLUP4,V9200140200</t>
  </si>
  <si>
    <t>%,FDEPTID,TDEPARTMENT_ROLLUP4,NUNIVERSITY_POLICE,FPROGRAM_CODE,V50000</t>
  </si>
  <si>
    <t>%,FDEPTID,TDEPARTMENT_ROLLUP4,V9000000010,FPROGRAM_CODE,V50000</t>
  </si>
  <si>
    <t>%,FPROGRAM_CODE,V60000,FDEPTID,TDEPARTMENT_ROLLUP4,V9200140100</t>
  </si>
  <si>
    <t>%,FDEPTID,TDEPARTMENT_ROLLUP4,V5700300000,V4300650000,V8500000000,V8700600120,V8600201000,FPROGRAM_CODE,V60000</t>
  </si>
  <si>
    <t>%,FDEPTID,TDEPARTMENT_ROLLUP4,NHOUSEKEEPING,FPROGRAM_CODE,V60000</t>
  </si>
  <si>
    <t>Total general operations</t>
  </si>
  <si>
    <t>Utilities-</t>
  </si>
  <si>
    <t>%,FDEPTID,TDEPARTMENT_ROLLUP4,NUNVRSTY_UTLTYS,FPROGRAM_CODE,V60000</t>
  </si>
  <si>
    <t>Total utilities</t>
  </si>
  <si>
    <t xml:space="preserve">  Total operation and maintenance of plant</t>
  </si>
  <si>
    <t>Scholarships and fellowships</t>
  </si>
  <si>
    <t/>
  </si>
  <si>
    <t xml:space="preserve"> </t>
  </si>
  <si>
    <t>%,C</t>
  </si>
  <si>
    <t>Total</t>
  </si>
  <si>
    <t>State and Local</t>
  </si>
  <si>
    <t>Federal</t>
  </si>
  <si>
    <t>Private</t>
  </si>
  <si>
    <t>Other</t>
  </si>
  <si>
    <t>Personal Services</t>
  </si>
  <si>
    <t>Support</t>
  </si>
  <si>
    <t>%,ATF,FDESCR,UDESCR</t>
  </si>
  <si>
    <t>Indirect Cost Recovered</t>
  </si>
  <si>
    <t>%,LACTUALS,SALLYEAR</t>
  </si>
  <si>
    <t>EOF</t>
  </si>
  <si>
    <t>ANALYSIS OF CURRENT RESTRICTED FUND EXPENDITURES</t>
  </si>
  <si>
    <t xml:space="preserve">                         UNIVERSITY OF NEW ORLEANS</t>
  </si>
  <si>
    <t>$</t>
  </si>
  <si>
    <t>Education and General:</t>
  </si>
  <si>
    <t>Instruction--</t>
  </si>
  <si>
    <t>Business administration-</t>
  </si>
  <si>
    <t>%,FDEPTID,TDEPARTMENT_ROLLUP4,NACCOUNTING,FPROGRAM_CODE,V00000</t>
  </si>
  <si>
    <t>%,FDEPTID,TDEPARTMENT_ROLLUP4,NDBER,FPROGRAM_CODE,V00000</t>
  </si>
  <si>
    <t>%,FDEPTID,TDEPARTMENT_ROLLUP4,NECON_&amp;_FINANCE,FPROGRAM_CODE,V00000</t>
  </si>
  <si>
    <t>%,FDEPTID,TDEPARTMENT_ROLLUP4,NCTR_ECON_DEV,FPROGRAM_CODE,V00000</t>
  </si>
  <si>
    <t>%,FDEPTID,TDEPARTMENT_ROLLUP4,NEXEC_MBA,FPROGRAM_CODE,V00000</t>
  </si>
  <si>
    <t>%,FDEPTID,TDEPARTMENT_ROLLUP4,NHRT,FPROGRAM_CODE,V00000</t>
  </si>
  <si>
    <t>%,FDEPTID,TDEPARTMENT_ROLLUP4,NCOLL_BUS_AD_OFFICE,FPROGRAM_CODE,V00000</t>
  </si>
  <si>
    <t>%,FDEPTID,TDEPARTMENT_ROLLUP4,NMGMT,FPROGRAM_CODE,V00000</t>
  </si>
  <si>
    <t>%,FDEPTID,TDEPARTMENT_ROLLUP4,NMKTG,FPROGRAM_CODE,V00000</t>
  </si>
  <si>
    <t>%,FDEPTID,TDEPARTMENT_ROLLUP4,NREAL_ESTATE_MKTG,FPROGRAM_CODE,V00000</t>
  </si>
  <si>
    <t>%,FDEPTID,TDEPARTMENT_ROLLUP4,NSBDC,FPROGRAM_CODE,V00000</t>
  </si>
  <si>
    <t>Education-</t>
  </si>
  <si>
    <t>%,FDEPTID,TDEPARTMENT_ROLLUP4,NCURR_&amp;_INSTR,FPROGRAM_CODE,V00000</t>
  </si>
  <si>
    <t>%,FDEPTID,TDEPARTMENT_ROLLUP4,NED_LEADER_&amp;_FOUND,FPROGRAM_CODE,V00000</t>
  </si>
  <si>
    <t>%,FDEPTID,TDEPARTMENT_ROLLUP4,NHP_&amp;_HP,FPROGRAM_CODE,V00000</t>
  </si>
  <si>
    <t>%,FDEPTID,TDEPARTMENT_ROLLUP4,NCOLL_OF_ED_OFFICE,FPROGRAM_CODE,V00000</t>
  </si>
  <si>
    <t>%,FDEPTID,TDEPARTMENT_ROLLUP4,NSP_ED_&amp;_HAB_SERV,FPROGRAM_CODE,V00000</t>
  </si>
  <si>
    <t>%,FDEPTID,TDEPARTMENT_ROLLUP4,NSTUDENT_TEACHING,FPROGRAM_CODE,V00000</t>
  </si>
  <si>
    <t>Engineering-</t>
  </si>
  <si>
    <t>%,FDEPTID,TDEPARTMENT_ROLLUP4,NCIVIL_&amp;_ENVIROMENT,FPROGRAM_CODE,V00000</t>
  </si>
  <si>
    <t>%,FDEPTID,TDEPARTMENT_ROLLUP4,NELECTRICAL,FPROGRAM_CODE,V00000</t>
  </si>
  <si>
    <t>%,FDEPTID,TDEPARTMENT_ROLLUP4,NCOLL_ENGR_OFFICE,FPROGRAM_CODE,V00000</t>
  </si>
  <si>
    <t>%,FDEPTID,TDEPARTMENT_ROLLUP4,NMECHANICAL,FPROGRAM_CODE,V00000</t>
  </si>
  <si>
    <t>%,FDEPTID,TDEPARTMENT_ROLLUP4,NNAVAL _&amp;_MARINE,FPROGRAM_CODE,V00000</t>
  </si>
  <si>
    <t>General instruction-</t>
  </si>
  <si>
    <t>%,FDEPTID,TDEPARTMENT_ROLLUP4,NGENERAL_STUDIES,FPROGRAM_CODE,V00000</t>
  </si>
  <si>
    <t>%,FDEPTID,TDEPARTMENT_ROLLUP4,NPACIFIC_RIM,FPROGRAM_CODE,V00000</t>
  </si>
  <si>
    <t>Liberal arts-</t>
  </si>
  <si>
    <t>%,FDEPTID,TDEPARTMENT_ROLLUP4,NANTHROPOLOGY,FPROGRAM_CODE,V00000</t>
  </si>
  <si>
    <t>%,FDEPTID,TDEPARTMENT_ROLLUP4,NARTS_ADMIN,FPROGRAM_CODE,V00000</t>
  </si>
  <si>
    <t>%,FDEPTID,TDEPARTMENT_ROLLUP4,NDRAMA_&amp;_COMM,FPROGRAM_CODE,V00000</t>
  </si>
  <si>
    <t>%,FDEPTID,TDEPARTMENT_ROLLUP4,NENGLISH,FPROGRAM_CODE,V00000</t>
  </si>
  <si>
    <t>%,FDEPTID,TDEPARTMENT_ROLLUP4,NFINE_ARTS,FPROGRAM_CODE,V00000</t>
  </si>
  <si>
    <t>%,FDEPTID,TDEPARTMENT_ROLLUP4,NFGN_LANG,FPROGRAM_CODE,V00000</t>
  </si>
  <si>
    <t>%,FDEPTID,TDEPARTMENT_ROLLUP4,NGEOGRAPHY,FPROGRAM_CODE,V00000</t>
  </si>
  <si>
    <t>%,FDEPTID,TDEPARTMENT_ROLLUP4,NHISTORY,FPROGRAM_CODE,V00000</t>
  </si>
  <si>
    <t>%,FDEPTID,TDEPARTMENT_ROLLUP4,NCOLL_LIB_ARTS_OFFICE,FPROGRAM_CODE,V00000</t>
  </si>
  <si>
    <t>%,FDEPTID,TDEPARTMENT_ROLLUP4,NLA_POLL,FPROGRAM_CODE,V00000</t>
  </si>
  <si>
    <t>%,FDEPTID,TDEPARTMENT_ROLLUP4,NMILITARY_SCIENCE,FPROGRAM_CODE,V00000</t>
  </si>
  <si>
    <t>%,FDEPTID,TDEPARTMENT_ROLLUP4,NMUSIC,FPROGRAM_CODE,V00000</t>
  </si>
  <si>
    <t>%,FDEPTID,TDEPARTMENT_ROLLUP4,NPHILOSOPHY,FPROGRAM_CODE,V00000</t>
  </si>
  <si>
    <t>%,FDEPTID,TDEPARTMENT_ROLLUP4,NPOLITICAL_SCIENCE,FPROGRAM_CODE,V00000</t>
  </si>
  <si>
    <t>%,FDEPTID,TDEPARTMENT_ROLLUP4,NSOCIOLOGY,FPROGRAM_CODE,V00000</t>
  </si>
  <si>
    <t>%,FDEPTID,TDEPARTMENT_ROLLUP4,ND-DAY_MUSEUM,FPROGRAM_CODE,V00000</t>
  </si>
  <si>
    <t>%,FDEPTID,TDEPARTMENT_ROLLUP4,NMETRO_COLL_OFFICE,FPROGRAM_CODE,V00000</t>
  </si>
  <si>
    <t>%,FDEPTID,TDEPARTMENT_ROLLUP4,NCONFER_SERV,FPROGRAM_CODE,V00000</t>
  </si>
  <si>
    <t>%,FDEPTID,TDEPARTMENT_ROLLUP4,NACADEMIC_EXT,FPROGRAM_CODE,V00000</t>
  </si>
  <si>
    <t>%,FDEPTID,TDEPARTMENT_ROLLUP4,NEISENHOWER_CTR,FPROGRAM_CODE,V00000</t>
  </si>
  <si>
    <t>%,FDEPTID,TDEPARTMENT_ROLLUP4,NINTERNAT_ED,FPROGRAM_CODE,V00000</t>
  </si>
  <si>
    <t>%,FDEPTID,TDEPARTMENT_ROLLUP4,NTOURISM_HOSPITALITY,FPROGRAM_CODE,V00000</t>
  </si>
  <si>
    <t>Sciences-</t>
  </si>
  <si>
    <t>%,FDEPTID,TDEPARTMENT_ROLLUP4,NBIOLOGICAL,FPROGRAM_CODE,V00000</t>
  </si>
  <si>
    <t>%,FDEPTID,TDEPARTMENT_ROLLUP4,NCHEMISTRY,FPROGRAM_CODE,V00000</t>
  </si>
  <si>
    <t>%,FDEPTID,TDEPARTMENT_ROLLUP4,NCOMPUTER_SCIENCE,FPROGRAM_CODE,V00000</t>
  </si>
  <si>
    <t>%,FDEPTID,TDEPARTMENT_ROLLUP4,NDEVELOPMENTAL_MATH,FPROGRAM_CODE,V00000</t>
  </si>
  <si>
    <t>%,FDEPTID,TDEPARTMENT_ROLLUP4,NGEOLOGY_&amp;_GEOPHYSICS,FPROGRAM_CODE,V00000</t>
  </si>
  <si>
    <t>%,FDEPTID,TDEPARTMENT_ROLLUP4,NCOLL_OF_SCIENCE_OFFI,FPROGRAM_CODE,V00000</t>
  </si>
  <si>
    <t>%,FDEPTID,TDEPARTMENT_ROLLUP4,NMATHEMATICS,FPROGRAM_CODE,V00000</t>
  </si>
  <si>
    <t>%,FDEPTID,TDEPARTMENT_ROLLUP4,NPHYSICS,FPROGRAM_CODE,V00000</t>
  </si>
  <si>
    <t>%,FDEPTID,TDEPARTMENT_ROLLUP4,NPSYCHOLOGY,FPROGRAM_CODE,V00000</t>
  </si>
  <si>
    <t>%,FDEPTID,TDEPARTMENT_ROLLUP4,NSUMMER_SESSIONS,FPROGRAM_CODE,V00000</t>
  </si>
  <si>
    <t>%,FDEPTID,TDEPARTMENT_ROLLUP4,NHONORS,FPROGRAM_CODE,V00000</t>
  </si>
  <si>
    <t>Research--</t>
  </si>
  <si>
    <t>%,FDEPTID,TDEPARTMENT_ROLLUP4,NACCOUNTING,FPROGRAM_CODE,V10000</t>
  </si>
  <si>
    <t>%,FDEPTID,TDEPARTMENT_ROLLUP4,NDBER,FPROGRAM_CODE,V10000</t>
  </si>
  <si>
    <t>%,FDEPTID,TDEPARTMENT_ROLLUP4,NECON_&amp;_FINANCE,FPROGRAM_CODE,V10000</t>
  </si>
  <si>
    <t>%,FDEPTID,TDEPARTMENT_ROLLUP4,NCTR_ECON_DEV,FPROGRAM_CODE,V10000</t>
  </si>
  <si>
    <t>%,FDEPTID,TDEPARTMENT_ROLLUP4,NEXEC_MBA,FPROGRAM_CODE,V10000</t>
  </si>
  <si>
    <t>%,FDEPTID,TDEPARTMENT_ROLLUP4,NHRT,FPROGRAM_CODE,V10000</t>
  </si>
  <si>
    <t>%,FDEPTID,TDEPARTMENT_ROLLUP4,NCOLL_BUS_AD_OFFICE,FPROGRAM_CODE,V10000</t>
  </si>
  <si>
    <t>%,FDEPTID,TDEPARTMENT_ROLLUP4,NMGMT,FPROGRAM_CODE,V10000</t>
  </si>
  <si>
    <t>%,FDEPTID,TDEPARTMENT_ROLLUP4,NMKTG,FPROGRAM_CODE,V10000</t>
  </si>
  <si>
    <t>%,FDEPTID,TDEPARTMENT_ROLLUP4,NREAL_ESTATE_MKTG,FPROGRAM_CODE,V10000</t>
  </si>
  <si>
    <t>%,FDEPTID,TDEPARTMENT_ROLLUP4,NSBDC,FPROGRAM_CODE,V10000</t>
  </si>
  <si>
    <t>%,FDEPTID,TDEPARTMENT_ROLLUP4,NCIVIL_&amp;_ENVIROMENT,FPROGRAM_CODE,V10000</t>
  </si>
  <si>
    <t>%,FDEPTID,TDEPARTMENT_ROLLUP4,NELECTRICAL,FPROGRAM_CODE,V10000</t>
  </si>
  <si>
    <t>%,FDEPTID,TDEPARTMENT_ROLLUP4,NCOLL_ENGR_OFFICE,FPROGRAM_CODE,V10000</t>
  </si>
  <si>
    <t>%,FDEPTID,TDEPARTMENT_ROLLUP4,NMECHANICAL,FPROGRAM_CODE,V10000</t>
  </si>
  <si>
    <t>%,FDEPTID,TDEPARTMENT_ROLLUP4,NNAVAL _&amp;_MARINE,FPROGRAM_CODE,V10000</t>
  </si>
  <si>
    <t>%,FDEPTID,TDEPARTMENT_ROLLUP4,ND-DAY_MUSEUM,FPROGRAM_CODE,V10000</t>
  </si>
  <si>
    <t>%,FDEPTID,TDEPARTMENT_ROLLUP4,NMETRO_COLL_OFFICE,FPROGRAM_CODE,V10000</t>
  </si>
  <si>
    <t>%,FDEPTID,TDEPARTMENT_ROLLUP4,NCONFER_SERV,FPROGRAM_CODE,V10000</t>
  </si>
  <si>
    <t>%,FDEPTID,TDEPARTMENT_ROLLUP4,NACADEMIC_EXT,FPROGRAM_CODE,V10000</t>
  </si>
  <si>
    <t>%,FDEPTID,TDEPARTMENT_ROLLUP4,NEISENHOWER_CTR,FPROGRAM_CODE,V10000</t>
  </si>
  <si>
    <t>%,FDEPTID,TDEPARTMENT_ROLLUP4,NINTERNAT_ED,FPROGRAM_CODE,V10000</t>
  </si>
  <si>
    <t>%,FDEPTID,TDEPARTMENT_ROLLUP4,NTESTING_SERVICES,FPROGRAM_CODE,V10000</t>
  </si>
  <si>
    <t>%,FDEPTID,TDEPARTMENT_ROLLUP4,NTOURISM_HOSPITALITY,FPROGRAM_CODE,V10000</t>
  </si>
  <si>
    <t>%,FDEPTID,TDEPARTMENT_ROLLUP4,NBIOLOGICAL,FPROGRAM_CODE,V10000</t>
  </si>
  <si>
    <t>%,FDEPTID,TDEPARTMENT_ROLLUP4,NCHEMISTRY,FPROGRAM_CODE,V10000</t>
  </si>
  <si>
    <t>%,FDEPTID,TDEPARTMENT_ROLLUP4,NCOMPUTER_SCIENCE,FPROGRAM_CODE,V10000</t>
  </si>
  <si>
    <t>%,FDEPTID,TDEPARTMENT_ROLLUP4,NDEVELOPMENTAL_MATH,FPROGRAM_CODE,V10000</t>
  </si>
  <si>
    <t>%,FDEPTID,TDEPARTMENT_ROLLUP4,NGEOLOGY_&amp;_GEOPHYSICS,FPROGRAM_CODE,V10000</t>
  </si>
  <si>
    <t>%,FDEPTID,TDEPARTMENT_ROLLUP4,NCOLL_OF_SCIENCE_OFFI,FPROGRAM_CODE,V10000</t>
  </si>
  <si>
    <t>%,FDEPTID,TDEPARTMENT_ROLLUP4,NMATHEMATICS,FPROGRAM_CODE,V10000</t>
  </si>
  <si>
    <t>%,FDEPTID,TDEPARTMENT_ROLLUP4,NPHYSICS,FPROGRAM_CODE,V10000</t>
  </si>
  <si>
    <t>%,FDEPTID,TDEPARTMENT_ROLLUP4,NPSYCHOLOGY,FPROGRAM_CODE,V10000</t>
  </si>
  <si>
    <t>Public service--</t>
  </si>
  <si>
    <t>Community service-</t>
  </si>
  <si>
    <t>%,FDEPTID,TDEPARTMENT_ROLLUP4,NOGDEN_MUSEUM,FPROGRAM_CODE,V20000</t>
  </si>
  <si>
    <t>Academic support--</t>
  </si>
  <si>
    <t>Academic administration-</t>
  </si>
  <si>
    <t>%,FDEPTID,TDEPARTMENT_ROLLUP4,NCOLL_BUS_AD_OFFICE,FPROGRAM_CODE,V30000</t>
  </si>
  <si>
    <t>Business administration</t>
  </si>
  <si>
    <t>%,FDEPTID,TDEPARTMENT_ROLLUP4,NDEVELOP_ED,FPROGRAM_CODE,V30000</t>
  </si>
  <si>
    <t>Developmental education</t>
  </si>
  <si>
    <t>Education</t>
  </si>
  <si>
    <t>%,FDEPTID,TDEPARTMENT_ROLLUP4,NCOLL_ENGR_OFFICE,FPROGRAM_CODE,V30000</t>
  </si>
  <si>
    <t>Engineering</t>
  </si>
  <si>
    <t>%,FDEPTID,TDEPARTMENT_ROLLUP4,NGRAD_SCHOOL,FPROGRAM_CODE,V30000</t>
  </si>
  <si>
    <t>Graduate school</t>
  </si>
  <si>
    <t>%,FDEPTID,TDEPARTMENT_ROLLUP4,NINST_EFFECT_ACCRED,FPROGRAM_CODE,V30000</t>
  </si>
  <si>
    <t>Liberal arts</t>
  </si>
  <si>
    <t>%,FDEPTID,TDEPARTMENT_ROLLUP4,NCOLL_OF_SCIENCE_OFFI,FPROGRAM_CODE,V30000</t>
  </si>
  <si>
    <t>Sciences</t>
  </si>
  <si>
    <t>%,FDEPTID,TDEPARTMENT_ROLLUP4,NDIVERSITY_PROGRAMS,FPROGRAM_CODE,V30000</t>
  </si>
  <si>
    <t>Educational support services-</t>
  </si>
  <si>
    <t>%,FDEPTID,TDEPARTMENT_ROLLUP4,NLEARN_RESOURCE_CTR,FPROGRAM_CODE,V30000</t>
  </si>
  <si>
    <t>%,FDEPTID,TDEPARTMENT_ROLLUP4,NTESTING_SERVICES,FPROGRAM_CODE,V30000</t>
  </si>
  <si>
    <t>Library-</t>
  </si>
  <si>
    <t>%,FDEPTID,TDEPARTMENT_ROLLUP4,NLIBRARY_ADMIN_OFFICE,FPROGRAM_CODE,V30000</t>
  </si>
  <si>
    <t>%,FDEPTID,TDEPARTMENT_ROLLUP4,NRESEARCH_&amp;_TECH_PARK,FPROGRAM_CODE,V30000</t>
  </si>
  <si>
    <t>%,FDEPTID,TDEPARTMENT_ROLLUP4,NDEVELOPMENTAL_MATH,FPROGRAM_CODE,V30000</t>
  </si>
  <si>
    <t>%,FDEPTID,TDEPARTMENT_ROLLUP4,NHONORS,FPROGRAM_CODE,V30000</t>
  </si>
  <si>
    <t>Student services--</t>
  </si>
  <si>
    <t>%,FDEPTID,TDEPARTMENT_ROLLUP4,NCAREER_PLACE_COOP_ED,FPROGRAM_CODE,V40000</t>
  </si>
  <si>
    <t>Enrollment management-</t>
  </si>
  <si>
    <t>%,FDEPTID,TDEPARTMENT_ROLLUP4,NENROLLMENT_MGMT,FPROGRAM_CODE,V40000</t>
  </si>
  <si>
    <t>%,FDEPTID,TDEPARTMENT_ROLLUP4,NFRESHMAN_AFFAIRS,FPROGRAM_CODE,V40000</t>
  </si>
  <si>
    <t>%,FDEPTID,TDEPARTMENT_ROLLUP4,NFINANCIAL_AID,FPROGRAM_CODE,V40000</t>
  </si>
  <si>
    <t>Social and cultural development-</t>
  </si>
  <si>
    <t>%,FDEPTID,TDEPARTMENT_ROLLUP4,NINTERNATIONAL_STUDEN,FPROGRAM_CODE,V40000</t>
  </si>
  <si>
    <t>%,FDEPTID,TDEPARTMENT_ROLLUP4,NRIS,FPROGRAM_CODE,V40000</t>
  </si>
  <si>
    <t>%,FDEPTID,TDEPARTMENT_ROLLUP4,NRETENTION_UPWARD_BND,FPROGRAM_CODE,V40000</t>
  </si>
  <si>
    <t>%,FDEPTID,TDEPARTMENT_ROLLUP4,NWOMENS_CENTER,FPROGRAM_CODE,V40000</t>
  </si>
  <si>
    <t>Student admissions and records-</t>
  </si>
  <si>
    <t>%,FDEPTID,TDEPARTMENT_ROLLUP4,NADMISSIONS,FPROGRAM_CODE,V40000</t>
  </si>
  <si>
    <t>%,FDEPTID,TDEPARTMENT_ROLLUP4,NACADEMIC_SERVICES,FPROGRAM_CODE,V40000</t>
  </si>
  <si>
    <t>%,FDEPTID,TDEPARTMENT_ROLLUP4,NREGISTRAR,FPROGRAM_CODE,V40000</t>
  </si>
  <si>
    <t>Institutional support--</t>
  </si>
  <si>
    <t>Executive management-</t>
  </si>
  <si>
    <t>%,FDEPTID,TDEPARTMENT_ROLLUP4,NEEO_OFFICE,FPROGRAM_CODE,V50000</t>
  </si>
  <si>
    <t>%,FDEPTID,TDEPARTMENT_ROLLUP4,NINTERNAL_AUDIT,FPROGRAM_CODE,V50000</t>
  </si>
  <si>
    <t>Logistical services-</t>
  </si>
  <si>
    <t>%,FDEPTID,TDEPARTMENT_ROLLUP4,NCAMPUS_MAIL,FPROGRAM_CODE,V50000</t>
  </si>
  <si>
    <t>%,FDEPTID,TDEPARTMENT_ROLLUP4,NPURCHASING,FPROGRAM_CODE,V50000</t>
  </si>
  <si>
    <t>Administrative computing support-</t>
  </si>
  <si>
    <t>%,FDEPTID,TDEPARTMENT_ROLLUP4,NSYSTEMS_DEVELOPMENT,FPROGRAM_CODE,V50000</t>
  </si>
  <si>
    <t>%,FDEPTID,TDEPARTMENT_ROLLUP4,NUNIVERSITY_COMPUTING,FPROGRAM_CODE,V50000</t>
  </si>
  <si>
    <t>Community relations-</t>
  </si>
  <si>
    <t>%,FDEPTID,TDEPARTMENT_ROLLUP4,NALUMNI_AFFAIRS,FPROGRAM_CODE,V50000</t>
  </si>
  <si>
    <t>%,FDEPTID,TDEPARTMENT_ROLLUP4,NGEN_PUB,FPROGRAM_CODE,V50000</t>
  </si>
  <si>
    <t>%,FDEPTID,TDEPARTMENT_ROLLUP4,NMARKET_&amp;_COMMUNICAT,FPROGRAM_CODE,V50000</t>
  </si>
  <si>
    <t>Operation and Maintenance of Plant--</t>
  </si>
  <si>
    <t>General Operations-</t>
  </si>
  <si>
    <t>%,FDEPTID,TDEPARTMENT_ROLLUP4,NARENA_EVENTS,FPROGRAM_CODE,V60000</t>
  </si>
  <si>
    <t>%,FDEPTID,TDEPARTMENT_ROLLUP4,NBUILDING_OPERATIONS,FPROGRAM_CODE,V60000</t>
  </si>
  <si>
    <t>Division of business and economic research</t>
  </si>
  <si>
    <t>%,FDEPTID,TDEPARTMENT_ROLLUP4,NHRT,FPROGRAM_CODE,V00000,FPROJECT_ID,VHRT1</t>
  </si>
  <si>
    <t>HRT food laboratory</t>
  </si>
  <si>
    <t>Small business development center</t>
  </si>
  <si>
    <t>Education leadership and foundations</t>
  </si>
  <si>
    <t xml:space="preserve">Human performance and health promotion </t>
  </si>
  <si>
    <t>%,FDEPTID,TDEPARTMENT_ROLLUP4,NCENTER_FOR_EXCELLENC,FPROGRAM_CODE,V00000</t>
  </si>
  <si>
    <t>%,FDEPTID,TDEPARTMENT_ROLLUP4,NSERAPHIA_LEYDA_FELLO,FPROGRAM_CODE,V00000</t>
  </si>
  <si>
    <t>Seraphia Leyda teaching fellowship</t>
  </si>
  <si>
    <t>%,FDEPTID,TDEPARTMENT_ROLLUP4,NUNO_STUDIO_CENTER,FPROGRAM_CODE,V00000</t>
  </si>
  <si>
    <t>%,FDEPTID,TDEPARTMENT_ROLLUP4,NMETRO_DWTN,FPROGRAM_CODE,V00000</t>
  </si>
  <si>
    <t>%,FDEPTID,TDEPARTMENT_ROLLUP4,NGOVT_AFFAIRS_&amp;_ALUM,FPROGRAM_CODE,V00000</t>
  </si>
  <si>
    <t>Tourism and hospitality initiative</t>
  </si>
  <si>
    <t>%,FDEPTID,TDEPARTMENT_ROLLUP4,NMA_SCIENCE_TCHNG,FPROGRAM_CODE,V00000</t>
  </si>
  <si>
    <t>%,FDEPTID,TDEPARTMENT_ROLLUP4,NANTHROPOLOGY,FPROGRAM_CODE,V10000</t>
  </si>
  <si>
    <t>%,FDEPTID,TDEPARTMENT_ROLLUP4,NARTS_ADMIN,FPROGRAM_CODE,V10000</t>
  </si>
  <si>
    <t>%,FDEPTID,TDEPARTMENT_ROLLUP4,NENGLISH,FPROGRAM_CODE,V10000</t>
  </si>
  <si>
    <t>%,FDEPTID,TDEPARTMENT_ROLLUP4,NFINE_ARTS,FPROGRAM_CODE,V10000</t>
  </si>
  <si>
    <t>%,FDEPTID,TDEPARTMENT_ROLLUP4,NFGN_LANG,FPROGRAM_CODE,V10000</t>
  </si>
  <si>
    <t>%,FDEPTID,TDEPARTMENT_ROLLUP4,NGEOGRAPHY,FPROGRAM_CODE,V10000</t>
  </si>
  <si>
    <t>%,FDEPTID,TDEPARTMENT_ROLLUP4,NHISTORY,FPROGRAM_CODE,V10000</t>
  </si>
  <si>
    <t>%,FDEPTID,TDEPARTMENT_ROLLUP4,NCOLL_LIB_ARTS_OFFICE,FPROGRAM_CODE,V10000</t>
  </si>
  <si>
    <t>%,FDEPTID,TDEPARTMENT_ROLLUP4,NLA_POLL,FPROGRAM_CODE,V10000</t>
  </si>
  <si>
    <t>%,FDEPTID,TDEPARTMENT_ROLLUP4,NMILITARY_SCIENCE,FPROGRAM_CODE,V10000</t>
  </si>
  <si>
    <t>%,FDEPTID,TDEPARTMENT_ROLLUP4,NMUSIC,FPROGRAM_CODE,V10000</t>
  </si>
  <si>
    <t>%,FDEPTID,TDEPARTMENT_ROLLUP4,NPHILOSOPHY,FPROGRAM_CODE,V10000</t>
  </si>
  <si>
    <t>%,FDEPTID,TDEPARTMENT_ROLLUP4,NPOLITICAL_SCIENCE,FPROGRAM_CODE,V10000</t>
  </si>
  <si>
    <t>%,FDEPTID,TDEPARTMENT_ROLLUP4,NSOCIOLOGY,FPROGRAM_CODE,V10000</t>
  </si>
  <si>
    <t>%,FDEPTID,TDEPARTMENT_ROLLUP4,NMETRO_DWTN,FPROGRAM_CODE,V10000</t>
  </si>
  <si>
    <t>%,FDEPTID,TDEPARTMENT_ROLLUP4,NMA_SCIENCE_TCHNG,FPROGRAM_CODE,V10000</t>
  </si>
  <si>
    <t>Master of arts-science teaching</t>
  </si>
  <si>
    <t>%,FDEPTID,TDEPARTMENT_ROLLUP4,ND-DAY_MUSEUM,FPROGRAM_CODE,V20000</t>
  </si>
  <si>
    <t>%,FDEPTID,TDEPARTMENT_ROLLUP4,NKIEFER_ARENA,FPROGRAM_CODE,V20000</t>
  </si>
  <si>
    <t>Public broadcasting services-</t>
  </si>
  <si>
    <t>Institutional accreditation</t>
  </si>
  <si>
    <t>University computing and communication</t>
  </si>
  <si>
    <t>%,FDEPTID,TDEPARTMENT_ROLLUP4,NINSTIT_MEDIA_&amp;_TECH,FPROGRAM_CODE,V30000</t>
  </si>
  <si>
    <t>Administration</t>
  </si>
  <si>
    <t>%,FDEPTID,TDEPARTMENT_ROLLUP4,NLIBRARY_ADMIN_OFFICE,FPROGRAM_CODE,V30000,FPROJECT_ID,VLIB1</t>
  </si>
  <si>
    <t>Bookbinding</t>
  </si>
  <si>
    <t>%,FDEPTID,TDEPARTMENT_ROLLUP4,NLIBRARY_ADMIN_OFFICE,FPROGRAM_CODE,V30000,FPROJECT_ID,VLIB2,VLIB3,VLIB4,VLIB5</t>
  </si>
  <si>
    <t>Books</t>
  </si>
  <si>
    <t>Career placement and cooperative education</t>
  </si>
  <si>
    <t>%,FDEPTID,TDEPARTMENT_ROLLUP4,NRECRUITING_AND_SCH,FPROGRAM_CODE,V40000</t>
  </si>
  <si>
    <t>Recruiting and school relations</t>
  </si>
  <si>
    <t>Recreation and intramural sports</t>
  </si>
  <si>
    <t>Provost and vice chancellor-academic affairs</t>
  </si>
  <si>
    <t>%,FDEPTID,TDEPARTMENT_ROLLUP4,NFINANCIAL_SERVICES,FPROGRAM_CODE,V50000</t>
  </si>
  <si>
    <t>Vice chancellor-financial services</t>
  </si>
  <si>
    <t>%,FDEPTID,TDEPARTMENT_ROLLUP4,NPROPERTY_&amp;_FACILITY,FPROGRAM_CODE,V50000</t>
  </si>
  <si>
    <t>Vice chancellor-property and facility development</t>
  </si>
  <si>
    <t>%,FDEPTID,TDEPARTMENT_ROLLUP4,NUNIV_RELATIONS,FPROGRAM_CODE,V50000</t>
  </si>
  <si>
    <t>Vice chancellor-university relations</t>
  </si>
  <si>
    <t>Fiscal operations-</t>
  </si>
  <si>
    <t>General administrative-</t>
  </si>
  <si>
    <t>%,FDEPTID,TDEPARTMENT_ROLLUP4,NSYS_ALLO,FPROGRAM_CODE,V50000</t>
  </si>
  <si>
    <t>Allocation from system</t>
  </si>
  <si>
    <t>%,FACCOUNT,V668600,FPROGRAM_CODE,V50000,FDEPTID,V9000000000</t>
  </si>
  <si>
    <t>Bad debt expense</t>
  </si>
  <si>
    <t>%,FACCOUNT,V651001,FPROGRAM_CODE,V50000,FDEPTID,V9000000000</t>
  </si>
  <si>
    <t>Banking services</t>
  </si>
  <si>
    <t>%,FACCOUNT,V632404,FPROGRAM_CODE,V50000,FDEPTID,V9000000000</t>
  </si>
  <si>
    <t>Bond insurance</t>
  </si>
  <si>
    <t>%,FACCOUNT,V632405,FPROGRAM_CODE,V50000,FDEPTID,V9000000000</t>
  </si>
  <si>
    <t>Casualty insurance</t>
  </si>
  <si>
    <t>%,FPROGRAM_CODE,V50000,FDEPTID,V8200400000</t>
  </si>
  <si>
    <t>Commencements</t>
  </si>
  <si>
    <t>%,FDEPTID,TDEPARTMENT_ROLLUP4,NENVIRONMENT_HEALTH,FPROGRAM_CODE,V50000</t>
  </si>
  <si>
    <t>Environmental health and safety</t>
  </si>
  <si>
    <t>Equal employment opportunity office</t>
  </si>
  <si>
    <t>%,FACCOUNT,V651000,FPROGRAM_CODE,V50000,FDEPTID,V9000000000</t>
  </si>
  <si>
    <t>External audit expense</t>
  </si>
  <si>
    <t>%,FDEPTID,TDEPARTMENT_ROLLUP4,NHUMAN_RESOURCES,FPROGRAM_CODE,V50000</t>
  </si>
  <si>
    <t>%,FDEPTID,TDEPARTMENT_ROLLUP4,NINSTITUTIONAL_RESEAR,FPROGRAM_CODE,V50000</t>
  </si>
  <si>
    <t>%,FACCOUNT,V6535000</t>
  </si>
  <si>
    <t>Legal services</t>
  </si>
  <si>
    <t>%,FACCOUNT,V632404</t>
  </si>
  <si>
    <t>Malpractice Insurance</t>
  </si>
  <si>
    <t>%,FACCOUNT,V658000,FPROGRAM_CODE,V50000,FDEPTID,V9000000000</t>
  </si>
  <si>
    <t>Management board-state civil service</t>
  </si>
  <si>
    <t>Miscellaneous expense</t>
  </si>
  <si>
    <t>%,FDEPTID,TDEPARTMENT_ROLLUP4,NOFFICE_SUPPLIES,FPROGRAM_CODE,V50000</t>
  </si>
  <si>
    <t>Office supplies</t>
  </si>
  <si>
    <t>%,FDEPTID,TDEPARTMENT_ROLLUP4,NCHNCLLR_ALLWNCE,FPROGRAM_CODE,V50000</t>
  </si>
  <si>
    <t>Official allowances-chancellor functions</t>
  </si>
  <si>
    <t>%,FDEPTID,V9000000000,FPROGRAM_CODE,V50000,FACCOUNT,V661700</t>
  </si>
  <si>
    <t>Official allowances-chancellor housing</t>
  </si>
  <si>
    <t>%,FDEPTID,V5700300000,FPROGRAM_CODE,V50000,FPROJECT_ID,VCHEM1</t>
  </si>
  <si>
    <t>Radiological protection program</t>
  </si>
  <si>
    <t>%,FDEPTID,V8100000000,FPROGRAM_CODE,V50000,FPROJECT_ID,VPROVOST1</t>
  </si>
  <si>
    <t>Search Committee-Deans and Vice Chancellors</t>
  </si>
  <si>
    <t>%,FDEPTID,V9000101000,FPROGRAM_CODE,V50000</t>
  </si>
  <si>
    <t>%,FDEPTID,TDEPARTMENT_ROLLUP4,NLIBRARY_ADMIN_OFFICE,FPROGRAM_CODE,V50000,FPROJECT_ID,VLIB6</t>
  </si>
  <si>
    <t>Thesis binding</t>
  </si>
  <si>
    <t>%,FDEPTID,TDEPARTMENT_ROLLUP4,NSTF_COUN,FPROGRAM_CODE,V50000</t>
  </si>
  <si>
    <t>%,FDEPTID,V9000000000,FPROGRAM_CODE,V50000,FACCOUNT,V651002</t>
  </si>
  <si>
    <t>Trustee services</t>
  </si>
  <si>
    <t>%,FPROGRAM_CODE,V50000,FACCOUNT,V632402</t>
  </si>
  <si>
    <t>Workmen's compensation insurance</t>
  </si>
  <si>
    <t>%,FPROGRAM_CODE,V50000,FDEPTID,V8700201000</t>
  </si>
  <si>
    <t>Motor pool</t>
  </si>
  <si>
    <t>%,FDEPTID,TDEPARTMENT_ROLLUP4,NNETWORK_INSTALL,FPROGRAM_CODE,V50000</t>
  </si>
  <si>
    <t>%,FDEPTID,TDEPARTMENT_ROLLUP4,NTELEPHONE_SERVICE,FPROGRAM_CODE,V50000</t>
  </si>
  <si>
    <t>Computer service system development</t>
  </si>
  <si>
    <t>University computing and communications</t>
  </si>
  <si>
    <t>%,FPROGRAM_CODE,V50000,FDEPTID,TDEPARTMENT_ROLLUP4,NPUBLIC_INFORMATION</t>
  </si>
  <si>
    <t>News services</t>
  </si>
  <si>
    <t>%,FDEPTID,TDEPARTMENT_ROLLUP4,NDEV_&amp;_CAPITAL_CAMP,FPROGRAM_CODE,V50000</t>
  </si>
  <si>
    <t xml:space="preserve">    Total institutional support</t>
  </si>
  <si>
    <t>%,FDEPTID,TDEPARTMENT_ROLLUP4,NFACILITY_SERVICES,FPROGRAM_CODE,V60000</t>
  </si>
  <si>
    <t>%,FDEPTID,TDEPARTMENT_ROLLUP4,NENERGY_SERVICES,FPROGRAM_CODE,V60000</t>
  </si>
  <si>
    <t>%,FDEPTID,TDEPARTMENT_ROLLUP4,NOGDEN_MUSEUM,FPROGRAM_CODE,V60000</t>
  </si>
  <si>
    <t>%,FDEPTID,TDEPARTMENT_ROLLUP4,NUTILITIES_MAINTENANC,FPROGRAM_CODE,V60000</t>
  </si>
  <si>
    <t>%,FACCOUNT,TACCOUNT_ROLLUP3,NEXPENDITURES,FFUND_CODE,V120XX,V125XX</t>
  </si>
  <si>
    <t>%,FACCOUNT,TACCOUNT_ROLLUP3,NEXPENDITURES,FFUND_CODE,V115XX</t>
  </si>
  <si>
    <t>.</t>
  </si>
  <si>
    <t>%,FACCOUNT,TACCOUNT_ROLLUP3,NEMPLOYEEBENEFITS,NPERSONNELSERVICES,NSALARIES,NWAGES,FFUND_CODE,TFUND_TREE,NGRANT_&amp;_CONTRACTS,NRESTRICTED_UNALLOC,NTUITION_&amp;_FEES</t>
  </si>
  <si>
    <t>%,FACCOUNT,TACCOUNT_ROLLUP3,NINDIRECTCOSTRECOV,FFUND_CODE,TFUND_TREE,NGRANT_&amp;_CONTRACTS,NRESTRICTED_UNALLOC,NTUITION_&amp;_FEES</t>
  </si>
  <si>
    <t>%,FACCOUNT,TACCOUNT_ROLLUP3,NEXPENDITURES,FFUND_CODE,TFUND_TREE,NAUXILIARY</t>
  </si>
  <si>
    <t>%,FFUND_CODE,TFUND_TREE,NAUXILIARY,FACCOUNT,TACCOUNT_ROLLUP3,NPRIN_INT</t>
  </si>
  <si>
    <t>%,FFUND_CODE,TFUND_TREE,NAUXILIARY,FACCOUNT,TACCOUNT_ROLLUP3,NREN_REPL</t>
  </si>
  <si>
    <t xml:space="preserve">Mandatory transfers for - </t>
  </si>
  <si>
    <t>Principal and interest</t>
  </si>
  <si>
    <t xml:space="preserve">Nonmandatory transfers for - </t>
  </si>
  <si>
    <t>Capital improvements</t>
  </si>
  <si>
    <t xml:space="preserve">    Total educational and general</t>
  </si>
  <si>
    <t>Auxiliary enterprises -</t>
  </si>
  <si>
    <t>Expenditures</t>
  </si>
  <si>
    <t xml:space="preserve">  Principal and interest</t>
  </si>
  <si>
    <t xml:space="preserve">    Total auxiliary enterprises</t>
  </si>
  <si>
    <t xml:space="preserve">    Total</t>
  </si>
  <si>
    <t>Special education and habilitative services</t>
  </si>
  <si>
    <t>Vice chancellor-governmental affairs, alumni and development</t>
  </si>
  <si>
    <t>%,FDEPTID,TDEPARTMENT_ROLLUP4,NFINANCIAL_SERVICES,FPROGRAM_CODE,V50000,FPROJECT_ID,VFIN1</t>
  </si>
  <si>
    <t>%,FACCOUNT,TACCOUNT_ROLLUP3,NEXPENDITURES,FFUND_CODE,V130XX,V131XX</t>
  </si>
  <si>
    <t>%,FACCOUNT,TACCOUNT_ROLLUP3,NEXPENDITURES,FFUND_CODE,V110XX,V112XX,V135XX,V140XX,V142XX,V150XX,V150UA,V152XX</t>
  </si>
  <si>
    <t>Office of retention/upward bound</t>
  </si>
  <si>
    <t>General research-</t>
  </si>
  <si>
    <t>Office of research indirect support</t>
  </si>
  <si>
    <t>%,FDEPTID,TDEPARTMENT_ROLLUP4,NRESRH__&amp;_SPON_OFFICE,FPROGRAM_CODE,V10000</t>
  </si>
  <si>
    <t>%,FPROGRAM_CODE,V10000,FDEPTID,V8200607000,V8200607100</t>
  </si>
  <si>
    <t>%,FDEPTID,TDEPARTMENT_ROLLUP4,NCENTER_FOR_EXCELLENC,FPROGRAM_CODE,V10000</t>
  </si>
  <si>
    <t>%,FDEPTID,TDEPARTMENT_ROLLUP4,NGENERAL_STUDIES,FPROGRAM_CODE,V10000</t>
  </si>
  <si>
    <t>%,FDEPTID,TDEPARTMENT_ROLLUP4,NGRAD_ENHNCMNT,FPROGRAM_CODE,V10000</t>
  </si>
  <si>
    <t>%,FDEPTID,TDEPARTMENT_ROLLUP4,NPACIFIC_RIM,FPROGRAM_CODE,V10000</t>
  </si>
  <si>
    <t>%,FDEPTID,TDEPARTMENT_ROLLUP4,NSERAPHIA_LEYDA_FELLO,FPROGRAM_CODE,V10000</t>
  </si>
  <si>
    <t>%,FDEPTID,TDEPARTMENT_ROLLUP4,NSTUD_TECH_FEE,FPROGRAM_CODE,V10000</t>
  </si>
  <si>
    <t>%,FDEPTID,TDEPARTMENT_ROLLUP4,NWOMENS_CENTER,FPROGRAM_CODE,V10000</t>
  </si>
  <si>
    <t>%,FDEPTID,TDEPARTMENT_ROLLUP4,NCURR_&amp;_INSTR,FPROGRAM_CODE,V10000</t>
  </si>
  <si>
    <t>%,FDEPTID,TDEPARTMENT_ROLLUP4,NED_LEADER_&amp;_FOUND,FPROGRAM_CODE,V10000</t>
  </si>
  <si>
    <t>%,FDEPTID,TDEPARTMENT_ROLLUP4,NHP_&amp;_HP,FPROGRAM_CODE,V10000</t>
  </si>
  <si>
    <t>%,FDEPTID,TDEPARTMENT_ROLLUP4,NCOLL_OF_ED_OFFICE,FPROGRAM_CODE,V10000</t>
  </si>
  <si>
    <t>%,FDEPTID,TDEPARTMENT_ROLLUP4,NSP_ED_&amp;_HAB_SERV,FPROGRAM_CODE,V10000</t>
  </si>
  <si>
    <t>%,FDEPTID,TDEPARTMENT_ROLLUP4,NSTUDENT_TEACHING,FPROGRAM_CODE,V10000</t>
  </si>
  <si>
    <t>%,FDEPTID,TDEPARTMENT_ROLLUP4,NDRAMA_&amp;_COMM,NUNO_STUDIO_CENTER,FPROGRAM_CODE,V10000</t>
  </si>
  <si>
    <t>%,FDEPTID,TDEPARTMENT_ROLLUP4,NUNO_STUDIO_CENTER,FPROGRAM_CODE,V10000,FPROJECT_ID,VDRAMA5</t>
  </si>
  <si>
    <t>Drama and communications</t>
  </si>
  <si>
    <t>%,FDEPTID,TDEPARTMENT_ROLLUP4,NMETRO,FPROGRAM_CODE,V30000</t>
  </si>
  <si>
    <t>%,FDEPTID,TDEPARTMENT_ROLLUP4,NLIBERAL_ARTS,FPROGRAM_CODE,V30000</t>
  </si>
  <si>
    <t>%,FDEPTID,TDEPARTMENT_ROLLUP4,NRESRH__&amp;_SPON_OFFICE,FPROGRAM_CODE,V30000</t>
  </si>
  <si>
    <t>General academic support-</t>
  </si>
  <si>
    <t>%,FDEPTID,TDEPARTMENT_ROLLUP4,NSGA,FPROGRAM_CODE,V40000</t>
  </si>
  <si>
    <t>%,FDEPTID,TDEPARTMENT_ROLLUP4,NCHILDRENS_CENTER,FPROGRAM_CODE,V40000</t>
  </si>
  <si>
    <t>%,FDEPTID,TDEPARTMENT_ROLLUP4,NSTUDENT_HEALTH_SERVI,FPROGRAM_CODE,V40000</t>
  </si>
  <si>
    <t>%,FDEPTID,TDEPARTMENT_ROLLUP4,NDRIFTWOOD,FPROGRAM_CODE,V40000</t>
  </si>
  <si>
    <t>Accounting services</t>
  </si>
  <si>
    <t>%,FDEPTID,TDEPARTMENT_ROLLUP4,NASSOC_PROVOST,NACAD_AFFAIR_OFF,FPROGRAM_CODE,V50000</t>
  </si>
  <si>
    <t>%,FDEPTID,TDEPARTMENT_ROLLUP4,NRESRH__&amp;_SPON_OFFICE,FPROGRAM_CODE,V50000</t>
  </si>
  <si>
    <t>Vice chancellor-research</t>
  </si>
  <si>
    <t>%,FDEPTID,TDEPARTMENT_ROLLUP4,NGOV_AFF_&amp;_ALUM_OFFIC,NOTHER_SUPPORT_ADMIN,FPROGRAM_CODE,V50000,FPROJECT_ID,V388156502</t>
  </si>
  <si>
    <t>%,FDEPTID,TDEPARTMENT_ROLLUP4,NFISCAL_OPERATIONS,NOTHER_SUPPORT_ADMIN,FPROGRAM_CODE,V50000,FPROJECT_ID,V388009500</t>
  </si>
  <si>
    <t>%,FDEPTID,TDEPARTMENT_ROLLUP4,NCOLLEGE_OF_ENGINEER,FPROGRAM_CODE,V50000</t>
  </si>
  <si>
    <t>Economic development</t>
  </si>
  <si>
    <t>Allocation from gen'l fund</t>
  </si>
  <si>
    <t>Equipment purchases</t>
  </si>
  <si>
    <t>%,FDEPTID,TDEPARTMENT_ROLLUP4,NCAPITAL_IMPROVEMENT,FPROGRAM_CODE,V50000</t>
  </si>
  <si>
    <t>CWS-job location and development</t>
  </si>
  <si>
    <t>%,FDEPTID,TDEPARTMENT_ROLLUP4,NOTHER_SUPPORT_ADMIN,FPROGRAM_CODE,V50000,FPROJECT_ID,V388685500,V388685501,V388685502</t>
  </si>
  <si>
    <t>Stiebing settlement</t>
  </si>
  <si>
    <t>%,FDEPTID,TDEPARTMENT_ROLLUP4,NGOV_AFF_&amp;_ALUM_OFFIC,FPROGRAM_CODE,V50000</t>
  </si>
  <si>
    <t>%,FDEPTID,TDEPARTMENT_ROLLUP4,NGROUNDS,NCAMPUS_BEAUTIFICATIO,FPROGRAM_CODE,V60000</t>
  </si>
  <si>
    <t>Hide the rows with zero activity including headers and totals.</t>
  </si>
  <si>
    <t>%,FDEPTID,TDEPARTMENT_ROLLUP4,NALL_DEPTS,FPROGRAM_CODE,V70000</t>
  </si>
  <si>
    <t>%,FFUND_CODE,TFUND_TREE,NGRANT_&amp;_CONTRACTS,NRESTRICTED_UNALLOC,NTUITION_&amp;_FEES,FACCOUNT,TACCOUNT_ROLLUP3,NTRNSFRS</t>
  </si>
  <si>
    <t>Research park</t>
  </si>
  <si>
    <t>%,FDEPTID,TDEPARTMENT_ROLLUP4,NTECHNOLOGY_ENTERP,FPROGRAM_CODE,V20000</t>
  </si>
  <si>
    <t>%,FDEPTID,TDEPARTMENT_ROLLUP4,NRESRH__&amp;_SPON_OFFICE,FPROGRAM_CODE,V20000</t>
  </si>
  <si>
    <t>%,FDEPTID,TDEPARTMENT_ROLLUP4,NWWNO/KTLN,NPUBLIC_BROADCASTING,FPROGRAM_CODE,V20000</t>
  </si>
  <si>
    <t>%,FDEPTID,TDEPARTMENT_ROLLUP4,NINTERNATIONAL_STUDEN,FPROGRAM_CODE,V20000</t>
  </si>
  <si>
    <t>Alterations and repairs</t>
  </si>
  <si>
    <t>%,FACCOUNT,TACCOUNT_ROLLUP3,NTRANSFERS</t>
  </si>
  <si>
    <t>Transfers</t>
  </si>
  <si>
    <t>%,FFUND_CODE,TFUND_TREE,NTUITION_&amp;_FEES,FACCOUNT,TACCOUNT_ROLLUP3,NPRIN_INT</t>
  </si>
  <si>
    <t>%,FFUND_CODE,TFUND_TREE,NTUITION_&amp;_FEES,FACCOUNT,TACCOUNT_ROLLUP3,NCAP_IMPRV</t>
  </si>
  <si>
    <t>%,FDEPTID,TDEPARTMENT_ROLLUP4,NCTR_ECON_DEV,FPROGRAM_CODE,V20000</t>
  </si>
  <si>
    <t>%,FDEPTID,TDEPARTMENT_ROLLUP4,NCOLL_BUS_AD_OFFICE,FPROGRAM_CODE,V20000</t>
  </si>
  <si>
    <t>%,FDEPTID,TDEPARTMENT_ROLLUP4,NMGMT,FPROGRAM_CODE,V20000</t>
  </si>
  <si>
    <t>General public service-</t>
  </si>
  <si>
    <t>Library administration</t>
  </si>
  <si>
    <t>Educational support services</t>
  </si>
  <si>
    <t>%,FDEPTID,TDEPARTMENT_ROLLUP4,NCOLL_OF_SCIENCE_OFFI,FPROGRAM_CODE,V20000</t>
  </si>
  <si>
    <t>%,FDEPTID,TDEPARTMENT_ROLLUP4,NCHEMISTRY,FPROGRAM_CODE,V20000</t>
  </si>
  <si>
    <t>%,FDEPTID,TDEPARTMENT_ROLLUP4,NBIOLOGICAL,FPROGRAM_CODE,V20000</t>
  </si>
  <si>
    <t>%,FDEPTID,TDEPARTMENT_ROLLUP4,NTOURISM_HOSPITALITY,FPROGRAM_CODE,V20000</t>
  </si>
  <si>
    <t>%,FDEPTID,TDEPARTMENT_ROLLUP4,NTESTING_SERVICES,FPROGRAM_CODE,V20000</t>
  </si>
  <si>
    <t>%,FDEPTID,TDEPARTMENT_ROLLUP4,NINTERNAT_ED,FPROGRAM_CODE,V20000</t>
  </si>
  <si>
    <t>%,FDEPTID,TDEPARTMENT_ROLLUP4,NMETRO_COLL_OFFICE,FPROGRAM_CODE,V20000</t>
  </si>
  <si>
    <t>%,FDEPTID,TDEPARTMENT_ROLLUP4,NEISENHOWER_CTR,FPROGRAM_CODE,V20000</t>
  </si>
  <si>
    <t>%,FDEPTID,TDEPARTMENT_ROLLUP4,NACADEMIC_EXT,FPROGRAM_CODE,V20000</t>
  </si>
  <si>
    <t>%,FDEPTID,TDEPARTMENT_ROLLUP4,NMETRO_DWTN,FPROGRAM_CODE,V20000</t>
  </si>
  <si>
    <t>%,FDEPTID,TDEPARTMENT_ROLLUP4,NCONFER_SERV,FPROGRAM_CODE,V20000</t>
  </si>
  <si>
    <t>%,FDEPTID,TDEPARTMENT_ROLLUP4,NLIBRARY_ADMIN_OFFICE,FPROGRAM_CODE,V20000</t>
  </si>
  <si>
    <t>%,FDEPTID,TDEPARTMENT_ROLLUP4,NPOLITICAL_SCIENCE,FPROGRAM_CODE,V20000</t>
  </si>
  <si>
    <t>%,FDEPTID,TDEPARTMENT_ROLLUP4,NMECHANICAL,FPROGRAM_CODE,V20000</t>
  </si>
  <si>
    <t>%,FDEPTID,TDEPARTMENT_ROLLUP4,NINSTIT_MEDIA_&amp;_TECH,FPROGRAM_CODE,V20000</t>
  </si>
  <si>
    <t>%,FDEPTID,TDEPARTMENT_ROLLUP4,NED_LEADER_&amp;_FOUND,FPROGRAM_CODE,V20000</t>
  </si>
  <si>
    <t>%,FDEPTID,TDEPARTMENT_ROLLUP4,NCURR_&amp;_INSTR,FPROGRAM_CODE,V20000</t>
  </si>
  <si>
    <t>%,FDEPTID,TDEPARTMENT_ROLLUP4,NUNO_STUDIO_CENTER,NDRAMA_&amp;_COMM,FPROGRAM_CODE,V20000</t>
  </si>
  <si>
    <t>Total education</t>
  </si>
  <si>
    <t>Total academic administration</t>
  </si>
  <si>
    <t>Total educational support services</t>
  </si>
  <si>
    <t>Total general academic support</t>
  </si>
  <si>
    <t>Total library</t>
  </si>
  <si>
    <t>Total academic support</t>
  </si>
  <si>
    <t>Total enrollment management</t>
  </si>
  <si>
    <t>Total social and cultural development</t>
  </si>
  <si>
    <t>Total admissions and records</t>
  </si>
  <si>
    <t>Vice chancellor-governmental, community and diversity affairs</t>
  </si>
  <si>
    <t>Academic Extension-</t>
  </si>
  <si>
    <t>Technical Services Contracts</t>
  </si>
  <si>
    <t>Total academic extension</t>
  </si>
  <si>
    <t>Academic extention-</t>
  </si>
  <si>
    <t>Film, theater and communication arts</t>
  </si>
  <si>
    <t>Academic extension-</t>
  </si>
  <si>
    <t>Academic extension</t>
  </si>
  <si>
    <t>Training resource and assistive technology</t>
  </si>
  <si>
    <t xml:space="preserve">  Other</t>
  </si>
  <si>
    <t xml:space="preserve">  Public Service Training</t>
  </si>
  <si>
    <t xml:space="preserve">  Jefferson Operations</t>
  </si>
  <si>
    <t xml:space="preserve">  Technical services contract</t>
  </si>
  <si>
    <t>For the Year Ended June 30, 2010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</si>
</sst>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0.00_);[Red]\(0.00\)"/>
    <numFmt numFmtId="166" formatCode="#,##0.00;[Red]#,##0.00"/>
    <numFmt numFmtId="167" formatCode="00000"/>
    <numFmt numFmtId="168" formatCode="#,##0.00_);[Red]\(#,##0.00\);\-"/>
    <numFmt numFmtId="169" formatCode="[Red]\(#,##0.00\);#,##0.00_);\-"/>
    <numFmt numFmtId="170" formatCode="#,##0_);[Red]\(#,##0\);\-"/>
    <numFmt numFmtId="171" formatCode="@&quot;. . . . . . . . . . . . . . . . . . . . . . . . . . . . . . . . . . . . .&quot;"/>
    <numFmt numFmtId="172" formatCode="#,##0_);[Red]\(#,##0\);\-_)"/>
    <numFmt numFmtId="173" formatCode="@&quot; . . . . . . . . . . . . . . . . . . . . . . . . . . . . . . . . . . . . . . . .&quot;"/>
    <numFmt numFmtId="174" formatCode="@&quot; . . . . . . . . . . . . . . . . . . . . . . . . . . . . . . . . . . . . . . . . . . . . . . . . . . . . . . . . . . . . . .&quot;"/>
    <numFmt numFmtId="175" formatCode="#,##0.00_);#,##0.00_);\-"/>
    <numFmt numFmtId="176" formatCode="#,##0_);[Red]\(#,##0\);\-\-_)"/>
    <numFmt numFmtId="177" formatCode="@&quot; . . . . . . . . . . . . . . . . . . . . . . . . . . . . . . . . . . . . . . . . . . . . . . . . . . . . . . . . . . . .&quot;"/>
    <numFmt numFmtId="178" formatCode="m/d/yy\ h:mm\ AM/PM"/>
    <numFmt numFmtId="179" formatCode="_(* #,##0_);_(* \(#,##0\);_(* &quot;-&quot;??_);_(@_)"/>
  </numFmts>
  <fonts count="46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1"/>
      <name val="Helvetica-Narrow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Helvetica-Narrow"/>
      <family val="2"/>
    </font>
    <font>
      <b/>
      <sz val="11"/>
      <color indexed="18"/>
      <name val="Helvetica-Narrow"/>
      <family val="2"/>
    </font>
    <font>
      <sz val="11"/>
      <color indexed="18"/>
      <name val="Helvetica-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168" fontId="1" fillId="0" borderId="0">
      <alignment/>
      <protection/>
    </xf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169" fontId="1" fillId="0" borderId="0">
      <alignment/>
      <protection/>
    </xf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168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 horizontal="center"/>
    </xf>
    <xf numFmtId="168" fontId="5" fillId="0" borderId="0" xfId="0" applyNumberFormat="1" applyFont="1" applyFill="1" applyBorder="1" applyAlignment="1">
      <alignment horizontal="center" wrapText="1"/>
    </xf>
    <xf numFmtId="168" fontId="5" fillId="0" borderId="0" xfId="0" applyNumberFormat="1" applyFont="1" applyFill="1" applyBorder="1" applyAlignment="1">
      <alignment horizontal="right" wrapText="1"/>
    </xf>
    <xf numFmtId="0" fontId="5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171" fontId="5" fillId="0" borderId="0" xfId="0" applyNumberFormat="1" applyFont="1" applyFill="1" applyAlignment="1">
      <alignment horizontal="left"/>
    </xf>
    <xf numFmtId="172" fontId="5" fillId="0" borderId="0" xfId="0" applyNumberFormat="1" applyFont="1" applyFill="1" applyAlignment="1">
      <alignment horizontal="right"/>
    </xf>
    <xf numFmtId="172" fontId="5" fillId="0" borderId="0" xfId="0" applyNumberFormat="1" applyFont="1" applyFill="1" applyAlignment="1">
      <alignment/>
    </xf>
    <xf numFmtId="171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174" fontId="5" fillId="0" borderId="0" xfId="0" applyNumberFormat="1" applyFont="1" applyFill="1" applyAlignment="1">
      <alignment horizontal="left"/>
    </xf>
    <xf numFmtId="175" fontId="5" fillId="0" borderId="0" xfId="0" applyNumberFormat="1" applyFont="1" applyFill="1" applyBorder="1" applyAlignment="1">
      <alignment/>
    </xf>
    <xf numFmtId="175" fontId="5" fillId="0" borderId="0" xfId="0" applyNumberFormat="1" applyFont="1" applyFill="1" applyAlignment="1">
      <alignment/>
    </xf>
    <xf numFmtId="176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Alignment="1">
      <alignment/>
    </xf>
    <xf numFmtId="176" fontId="5" fillId="0" borderId="10" xfId="0" applyNumberFormat="1" applyFont="1" applyFill="1" applyBorder="1" applyAlignment="1">
      <alignment horizontal="center" wrapText="1"/>
    </xf>
    <xf numFmtId="176" fontId="5" fillId="0" borderId="0" xfId="39" applyNumberFormat="1" applyFont="1" applyFill="1" applyBorder="1">
      <alignment/>
      <protection/>
    </xf>
    <xf numFmtId="176" fontId="5" fillId="0" borderId="11" xfId="39" applyNumberFormat="1" applyFont="1" applyFill="1" applyBorder="1">
      <alignment/>
      <protection/>
    </xf>
    <xf numFmtId="176" fontId="5" fillId="0" borderId="10" xfId="39" applyNumberFormat="1" applyFont="1" applyFill="1" applyBorder="1">
      <alignment/>
      <protection/>
    </xf>
    <xf numFmtId="176" fontId="5" fillId="0" borderId="12" xfId="39" applyNumberFormat="1" applyFont="1" applyFill="1" applyBorder="1">
      <alignment/>
      <protection/>
    </xf>
    <xf numFmtId="176" fontId="5" fillId="0" borderId="1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/>
    </xf>
    <xf numFmtId="176" fontId="5" fillId="0" borderId="12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center"/>
    </xf>
    <xf numFmtId="176" fontId="5" fillId="0" borderId="0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/>
    </xf>
    <xf numFmtId="176" fontId="5" fillId="0" borderId="12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/>
    </xf>
    <xf numFmtId="172" fontId="5" fillId="0" borderId="11" xfId="0" applyNumberFormat="1" applyFont="1" applyFill="1" applyBorder="1" applyAlignment="1">
      <alignment/>
    </xf>
    <xf numFmtId="176" fontId="5" fillId="0" borderId="11" xfId="0" applyNumberFormat="1" applyFont="1" applyFill="1" applyBorder="1" applyAlignment="1">
      <alignment/>
    </xf>
    <xf numFmtId="176" fontId="5" fillId="0" borderId="13" xfId="39" applyNumberFormat="1" applyFont="1" applyFill="1" applyBorder="1">
      <alignment/>
      <protection/>
    </xf>
    <xf numFmtId="176" fontId="5" fillId="0" borderId="0" xfId="0" applyNumberFormat="1" applyFont="1" applyFill="1" applyAlignment="1">
      <alignment horizontal="left"/>
    </xf>
    <xf numFmtId="168" fontId="5" fillId="0" borderId="0" xfId="0" applyNumberFormat="1" applyFont="1" applyFill="1" applyAlignment="1">
      <alignment horizontal="left"/>
    </xf>
    <xf numFmtId="176" fontId="5" fillId="0" borderId="0" xfId="39" applyNumberFormat="1" applyFont="1" applyFill="1" applyBorder="1" applyAlignment="1">
      <alignment horizontal="right"/>
      <protection/>
    </xf>
    <xf numFmtId="176" fontId="5" fillId="0" borderId="11" xfId="39" applyNumberFormat="1" applyFont="1" applyFill="1" applyBorder="1" applyAlignment="1">
      <alignment horizontal="right"/>
      <protection/>
    </xf>
    <xf numFmtId="176" fontId="5" fillId="0" borderId="10" xfId="39" applyNumberFormat="1" applyFont="1" applyFill="1" applyBorder="1" applyAlignment="1">
      <alignment horizontal="right"/>
      <protection/>
    </xf>
    <xf numFmtId="176" fontId="5" fillId="0" borderId="12" xfId="39" applyNumberFormat="1" applyFont="1" applyFill="1" applyBorder="1" applyAlignment="1">
      <alignment horizontal="right"/>
      <protection/>
    </xf>
    <xf numFmtId="176" fontId="5" fillId="0" borderId="11" xfId="0" applyNumberFormat="1" applyFont="1" applyFill="1" applyBorder="1" applyAlignment="1">
      <alignment horizontal="right"/>
    </xf>
    <xf numFmtId="176" fontId="5" fillId="0" borderId="13" xfId="39" applyNumberFormat="1" applyFont="1" applyFill="1" applyBorder="1" applyAlignment="1">
      <alignment horizontal="right"/>
      <protection/>
    </xf>
    <xf numFmtId="168" fontId="5" fillId="0" borderId="0" xfId="0" applyNumberFormat="1" applyFont="1" applyFill="1" applyBorder="1" applyAlignment="1">
      <alignment/>
    </xf>
    <xf numFmtId="168" fontId="5" fillId="0" borderId="11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wrapText="1"/>
    </xf>
    <xf numFmtId="176" fontId="5" fillId="0" borderId="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74" fontId="5" fillId="0" borderId="0" xfId="0" applyNumberFormat="1" applyFont="1" applyFill="1" applyAlignment="1">
      <alignment horizontal="left" indent="2"/>
    </xf>
    <xf numFmtId="0" fontId="5" fillId="0" borderId="0" xfId="0" applyNumberFormat="1" applyFont="1" applyFill="1" applyAlignment="1">
      <alignment horizontal="left" indent="1"/>
    </xf>
    <xf numFmtId="0" fontId="5" fillId="0" borderId="0" xfId="0" applyNumberFormat="1" applyFont="1" applyFill="1" applyAlignment="1">
      <alignment horizontal="left" indent="2"/>
    </xf>
    <xf numFmtId="174" fontId="5" fillId="0" borderId="0" xfId="0" applyNumberFormat="1" applyFont="1" applyFill="1" applyAlignment="1">
      <alignment horizontal="left" indent="3"/>
    </xf>
    <xf numFmtId="173" fontId="5" fillId="0" borderId="0" xfId="0" applyNumberFormat="1" applyFont="1" applyFill="1" applyAlignment="1">
      <alignment horizontal="left" indent="2"/>
    </xf>
    <xf numFmtId="168" fontId="5" fillId="0" borderId="0" xfId="0" applyNumberFormat="1" applyFont="1" applyFill="1" applyAlignment="1">
      <alignment horizontal="left" indent="2"/>
    </xf>
    <xf numFmtId="174" fontId="5" fillId="0" borderId="0" xfId="0" applyNumberFormat="1" applyFont="1" applyFill="1" applyAlignment="1">
      <alignment horizontal="left" indent="4"/>
    </xf>
    <xf numFmtId="177" fontId="5" fillId="0" borderId="0" xfId="0" applyNumberFormat="1" applyFont="1" applyFill="1" applyAlignment="1">
      <alignment horizontal="left" indent="2"/>
    </xf>
    <xf numFmtId="174" fontId="5" fillId="0" borderId="0" xfId="0" applyNumberFormat="1" applyFont="1" applyFill="1" applyAlignment="1">
      <alignment horizontal="left" indent="5"/>
    </xf>
    <xf numFmtId="177" fontId="5" fillId="0" borderId="0" xfId="0" applyNumberFormat="1" applyFont="1" applyFill="1" applyAlignment="1">
      <alignment horizontal="left" indent="4"/>
    </xf>
    <xf numFmtId="0" fontId="5" fillId="0" borderId="12" xfId="0" applyFont="1" applyFill="1" applyBorder="1" applyAlignment="1">
      <alignment/>
    </xf>
    <xf numFmtId="41" fontId="5" fillId="0" borderId="0" xfId="44" applyFont="1" applyFill="1" applyAlignment="1">
      <alignment horizontal="left"/>
    </xf>
    <xf numFmtId="41" fontId="5" fillId="0" borderId="0" xfId="44" applyFont="1" applyFill="1" applyAlignment="1">
      <alignment horizontal="right"/>
    </xf>
    <xf numFmtId="41" fontId="5" fillId="0" borderId="0" xfId="44" applyFont="1" applyFill="1" applyBorder="1" applyAlignment="1">
      <alignment horizontal="center"/>
    </xf>
    <xf numFmtId="168" fontId="5" fillId="0" borderId="0" xfId="0" applyNumberFormat="1" applyFont="1" applyFill="1" applyAlignment="1" quotePrefix="1">
      <alignment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3" xfId="0" applyFont="1" applyFill="1" applyBorder="1" applyAlignment="1">
      <alignment/>
    </xf>
    <xf numFmtId="176" fontId="9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168" fontId="5" fillId="0" borderId="14" xfId="0" applyNumberFormat="1" applyFont="1" applyFill="1" applyBorder="1" applyAlignment="1">
      <alignment horizontal="left"/>
    </xf>
    <xf numFmtId="171" fontId="5" fillId="0" borderId="15" xfId="0" applyNumberFormat="1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168" fontId="5" fillId="0" borderId="15" xfId="0" applyNumberFormat="1" applyFont="1" applyFill="1" applyBorder="1" applyAlignment="1">
      <alignment horizontal="right"/>
    </xf>
    <xf numFmtId="168" fontId="5" fillId="0" borderId="16" xfId="0" applyNumberFormat="1" applyFont="1" applyFill="1" applyBorder="1" applyAlignment="1">
      <alignment horizontal="right"/>
    </xf>
    <xf numFmtId="168" fontId="5" fillId="0" borderId="17" xfId="0" applyNumberFormat="1" applyFont="1" applyFill="1" applyBorder="1" applyAlignment="1">
      <alignment horizontal="right"/>
    </xf>
    <xf numFmtId="176" fontId="5" fillId="0" borderId="18" xfId="0" applyNumberFormat="1" applyFont="1" applyFill="1" applyBorder="1" applyAlignment="1">
      <alignment horizontal="right"/>
    </xf>
    <xf numFmtId="168" fontId="5" fillId="0" borderId="17" xfId="0" applyNumberFormat="1" applyFont="1" applyFill="1" applyBorder="1" applyAlignment="1">
      <alignment/>
    </xf>
    <xf numFmtId="168" fontId="5" fillId="0" borderId="19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176" fontId="5" fillId="0" borderId="20" xfId="0" applyNumberFormat="1" applyFont="1" applyFill="1" applyBorder="1" applyAlignment="1">
      <alignment/>
    </xf>
    <xf numFmtId="176" fontId="5" fillId="0" borderId="20" xfId="0" applyNumberFormat="1" applyFont="1" applyFill="1" applyBorder="1" applyAlignment="1">
      <alignment horizontal="right"/>
    </xf>
    <xf numFmtId="176" fontId="5" fillId="0" borderId="21" xfId="0" applyNumberFormat="1" applyFont="1" applyFill="1" applyBorder="1" applyAlignment="1">
      <alignment horizontal="right"/>
    </xf>
    <xf numFmtId="168" fontId="5" fillId="0" borderId="0" xfId="0" applyNumberFormat="1" applyFont="1" applyFill="1" applyAlignment="1">
      <alignment horizontal="center" wrapText="1"/>
    </xf>
    <xf numFmtId="176" fontId="5" fillId="0" borderId="0" xfId="0" applyNumberFormat="1" applyFont="1" applyFill="1" applyAlignment="1">
      <alignment horizontal="center" wrapText="1"/>
    </xf>
    <xf numFmtId="176" fontId="5" fillId="0" borderId="0" xfId="0" applyNumberFormat="1" applyFont="1" applyFill="1" applyAlignment="1">
      <alignment horizontal="right" wrapText="1"/>
    </xf>
    <xf numFmtId="0" fontId="5" fillId="6" borderId="0" xfId="0" applyNumberFormat="1" applyFont="1" applyFill="1" applyAlignment="1">
      <alignment horizontal="left"/>
    </xf>
    <xf numFmtId="0" fontId="5" fillId="6" borderId="0" xfId="0" applyFont="1" applyFill="1" applyAlignment="1">
      <alignment/>
    </xf>
    <xf numFmtId="176" fontId="5" fillId="6" borderId="0" xfId="0" applyNumberFormat="1" applyFont="1" applyFill="1" applyAlignment="1">
      <alignment/>
    </xf>
    <xf numFmtId="176" fontId="5" fillId="6" borderId="0" xfId="0" applyNumberFormat="1" applyFont="1" applyFill="1" applyAlignment="1">
      <alignment horizontal="right"/>
    </xf>
    <xf numFmtId="172" fontId="5" fillId="6" borderId="0" xfId="0" applyNumberFormat="1" applyFont="1" applyFill="1" applyAlignment="1">
      <alignment/>
    </xf>
    <xf numFmtId="172" fontId="5" fillId="6" borderId="0" xfId="0" applyNumberFormat="1" applyFont="1" applyFill="1" applyAlignment="1">
      <alignment horizontal="right"/>
    </xf>
    <xf numFmtId="0" fontId="5" fillId="6" borderId="0" xfId="0" applyNumberFormat="1" applyFont="1" applyFill="1" applyAlignment="1">
      <alignment horizontal="left" indent="1"/>
    </xf>
    <xf numFmtId="168" fontId="5" fillId="6" borderId="0" xfId="0" applyNumberFormat="1" applyFont="1" applyFill="1" applyAlignment="1">
      <alignment/>
    </xf>
    <xf numFmtId="174" fontId="5" fillId="6" borderId="0" xfId="0" applyNumberFormat="1" applyFont="1" applyFill="1" applyAlignment="1">
      <alignment horizontal="left" indent="2"/>
    </xf>
    <xf numFmtId="0" fontId="5" fillId="6" borderId="0" xfId="0" applyFont="1" applyFill="1" applyBorder="1" applyAlignment="1">
      <alignment/>
    </xf>
    <xf numFmtId="176" fontId="5" fillId="6" borderId="0" xfId="39" applyNumberFormat="1" applyFont="1" applyFill="1" applyBorder="1">
      <alignment/>
      <protection/>
    </xf>
    <xf numFmtId="176" fontId="5" fillId="6" borderId="0" xfId="0" applyNumberFormat="1" applyFont="1" applyFill="1" applyBorder="1" applyAlignment="1">
      <alignment/>
    </xf>
    <xf numFmtId="173" fontId="5" fillId="6" borderId="0" xfId="0" applyNumberFormat="1" applyFont="1" applyFill="1" applyAlignment="1">
      <alignment horizontal="left" indent="2"/>
    </xf>
    <xf numFmtId="174" fontId="5" fillId="6" borderId="0" xfId="0" applyNumberFormat="1" applyFont="1" applyFill="1" applyAlignment="1">
      <alignment horizontal="left" indent="4"/>
    </xf>
    <xf numFmtId="0" fontId="5" fillId="6" borderId="11" xfId="0" applyFont="1" applyFill="1" applyBorder="1" applyAlignment="1">
      <alignment/>
    </xf>
    <xf numFmtId="176" fontId="5" fillId="6" borderId="11" xfId="39" applyNumberFormat="1" applyFont="1" applyFill="1" applyBorder="1">
      <alignment/>
      <protection/>
    </xf>
    <xf numFmtId="174" fontId="5" fillId="6" borderId="0" xfId="0" applyNumberFormat="1" applyFont="1" applyFill="1" applyAlignment="1">
      <alignment horizontal="left" indent="3"/>
    </xf>
    <xf numFmtId="168" fontId="5" fillId="6" borderId="0" xfId="0" applyNumberFormat="1" applyFont="1" applyFill="1" applyAlignment="1">
      <alignment horizontal="left" indent="2"/>
    </xf>
    <xf numFmtId="0" fontId="5" fillId="6" borderId="10" xfId="0" applyFont="1" applyFill="1" applyBorder="1" applyAlignment="1">
      <alignment/>
    </xf>
    <xf numFmtId="41" fontId="5" fillId="6" borderId="0" xfId="44" applyFont="1" applyFill="1" applyAlignment="1">
      <alignment horizontal="left"/>
    </xf>
    <xf numFmtId="41" fontId="5" fillId="6" borderId="0" xfId="44" applyFont="1" applyFill="1" applyAlignment="1">
      <alignment horizontal="right"/>
    </xf>
    <xf numFmtId="0" fontId="5" fillId="6" borderId="12" xfId="0" applyFont="1" applyFill="1" applyBorder="1" applyAlignment="1">
      <alignment/>
    </xf>
    <xf numFmtId="176" fontId="5" fillId="6" borderId="12" xfId="39" applyNumberFormat="1" applyFont="1" applyFill="1" applyBorder="1">
      <alignment/>
      <protection/>
    </xf>
    <xf numFmtId="176" fontId="5" fillId="6" borderId="12" xfId="0" applyNumberFormat="1" applyFont="1" applyFill="1" applyBorder="1" applyAlignment="1">
      <alignment/>
    </xf>
    <xf numFmtId="168" fontId="5" fillId="6" borderId="0" xfId="0" applyNumberFormat="1" applyFont="1" applyFill="1" applyAlignment="1">
      <alignment horizontal="left" indent="1"/>
    </xf>
    <xf numFmtId="172" fontId="5" fillId="6" borderId="0" xfId="0" applyNumberFormat="1" applyFont="1" applyFill="1" applyBorder="1" applyAlignment="1">
      <alignment/>
    </xf>
    <xf numFmtId="174" fontId="5" fillId="6" borderId="0" xfId="0" applyNumberFormat="1" applyFont="1" applyFill="1" applyAlignment="1">
      <alignment horizontal="left" indent="5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left" indent="2"/>
    </xf>
    <xf numFmtId="0" fontId="5" fillId="6" borderId="0" xfId="0" applyFont="1" applyFill="1" applyAlignment="1" quotePrefix="1">
      <alignment/>
    </xf>
    <xf numFmtId="174" fontId="5" fillId="6" borderId="0" xfId="0" applyNumberFormat="1" applyFont="1" applyFill="1" applyAlignment="1">
      <alignment horizontal="left" indent="1"/>
    </xf>
    <xf numFmtId="176" fontId="5" fillId="6" borderId="10" xfId="39" applyNumberFormat="1" applyFont="1" applyFill="1" applyBorder="1">
      <alignment/>
      <protection/>
    </xf>
    <xf numFmtId="176" fontId="5" fillId="6" borderId="10" xfId="0" applyNumberFormat="1" applyFont="1" applyFill="1" applyBorder="1" applyAlignment="1">
      <alignment/>
    </xf>
    <xf numFmtId="174" fontId="5" fillId="6" borderId="0" xfId="0" applyNumberFormat="1" applyFont="1" applyFill="1" applyBorder="1" applyAlignment="1">
      <alignment horizontal="left" indent="2"/>
    </xf>
    <xf numFmtId="0" fontId="5" fillId="6" borderId="0" xfId="0" applyFont="1" applyFill="1" applyBorder="1" applyAlignment="1" quotePrefix="1">
      <alignment/>
    </xf>
    <xf numFmtId="176" fontId="5" fillId="6" borderId="11" xfId="0" applyNumberFormat="1" applyFont="1" applyFill="1" applyBorder="1" applyAlignment="1">
      <alignment/>
    </xf>
    <xf numFmtId="177" fontId="5" fillId="6" borderId="0" xfId="0" applyNumberFormat="1" applyFont="1" applyFill="1" applyAlignment="1">
      <alignment horizontal="left" indent="2"/>
    </xf>
    <xf numFmtId="177" fontId="5" fillId="6" borderId="0" xfId="0" applyNumberFormat="1" applyFont="1" applyFill="1" applyAlignment="1">
      <alignment horizontal="left" indent="4"/>
    </xf>
    <xf numFmtId="172" fontId="5" fillId="6" borderId="11" xfId="0" applyNumberFormat="1" applyFont="1" applyFill="1" applyBorder="1" applyAlignment="1">
      <alignment/>
    </xf>
    <xf numFmtId="178" fontId="5" fillId="0" borderId="14" xfId="0" applyNumberFormat="1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176" fontId="5" fillId="0" borderId="15" xfId="0" applyNumberFormat="1" applyFont="1" applyFill="1" applyBorder="1" applyAlignment="1">
      <alignment horizontal="right"/>
    </xf>
    <xf numFmtId="176" fontId="5" fillId="0" borderId="15" xfId="0" applyNumberFormat="1" applyFont="1" applyFill="1" applyBorder="1" applyAlignment="1">
      <alignment/>
    </xf>
    <xf numFmtId="176" fontId="5" fillId="0" borderId="16" xfId="0" applyNumberFormat="1" applyFont="1" applyFill="1" applyBorder="1" applyAlignment="1">
      <alignment horizontal="right"/>
    </xf>
    <xf numFmtId="171" fontId="5" fillId="0" borderId="17" xfId="0" applyNumberFormat="1" applyFont="1" applyFill="1" applyBorder="1" applyAlignment="1">
      <alignment horizontal="left"/>
    </xf>
    <xf numFmtId="171" fontId="10" fillId="0" borderId="17" xfId="0" applyNumberFormat="1" applyFont="1" applyFill="1" applyBorder="1" applyAlignment="1">
      <alignment horizontal="left"/>
    </xf>
    <xf numFmtId="171" fontId="5" fillId="0" borderId="19" xfId="0" applyNumberFormat="1" applyFont="1" applyFill="1" applyBorder="1" applyAlignment="1">
      <alignment horizontal="left"/>
    </xf>
    <xf numFmtId="168" fontId="5" fillId="6" borderId="0" xfId="0" applyNumberFormat="1" applyFont="1" applyFill="1" applyBorder="1" applyAlignment="1">
      <alignment/>
    </xf>
    <xf numFmtId="168" fontId="5" fillId="6" borderId="11" xfId="0" applyNumberFormat="1" applyFont="1" applyFill="1" applyBorder="1" applyAlignment="1">
      <alignment/>
    </xf>
    <xf numFmtId="171" fontId="5" fillId="6" borderId="0" xfId="0" applyNumberFormat="1" applyFont="1" applyFill="1" applyAlignment="1">
      <alignment horizontal="left" indent="2"/>
    </xf>
    <xf numFmtId="176" fontId="8" fillId="6" borderId="0" xfId="39" applyNumberFormat="1" applyFont="1" applyFill="1" applyBorder="1">
      <alignment/>
      <protection/>
    </xf>
    <xf numFmtId="0" fontId="5" fillId="6" borderId="13" xfId="0" applyFont="1" applyFill="1" applyBorder="1" applyAlignment="1">
      <alignment/>
    </xf>
    <xf numFmtId="176" fontId="5" fillId="6" borderId="13" xfId="39" applyNumberFormat="1" applyFont="1" applyFill="1" applyBorder="1">
      <alignment/>
      <protection/>
    </xf>
    <xf numFmtId="174" fontId="5" fillId="0" borderId="0" xfId="0" applyNumberFormat="1" applyFont="1" applyFill="1" applyAlignment="1">
      <alignment horizontal="left" vertical="top" wrapText="1" indent="2"/>
    </xf>
    <xf numFmtId="174" fontId="5" fillId="0" borderId="0" xfId="0" applyNumberFormat="1" applyFont="1" applyFill="1" applyAlignment="1">
      <alignment horizontal="left" indent="1"/>
    </xf>
    <xf numFmtId="177" fontId="5" fillId="0" borderId="0" xfId="0" applyNumberFormat="1" applyFont="1" applyFill="1" applyAlignment="1">
      <alignment horizontal="left" indent="1"/>
    </xf>
    <xf numFmtId="0" fontId="5" fillId="34" borderId="0" xfId="0" applyNumberFormat="1" applyFont="1" applyFill="1" applyAlignment="1">
      <alignment horizontal="left" indent="1"/>
    </xf>
    <xf numFmtId="41" fontId="5" fillId="6" borderId="0" xfId="44" applyFont="1" applyFill="1" applyAlignment="1">
      <alignment horizontal="left" indent="1"/>
    </xf>
    <xf numFmtId="41" fontId="5" fillId="6" borderId="0" xfId="44" applyFont="1" applyFill="1" applyAlignment="1">
      <alignment horizontal="left" indent="2"/>
    </xf>
    <xf numFmtId="41" fontId="5" fillId="0" borderId="0" xfId="44" applyFont="1" applyFill="1" applyAlignment="1">
      <alignment horizontal="left" indent="1"/>
    </xf>
    <xf numFmtId="0" fontId="5" fillId="0" borderId="10" xfId="0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horizontal="right" wrapText="1"/>
    </xf>
    <xf numFmtId="176" fontId="9" fillId="0" borderId="0" xfId="0" applyNumberFormat="1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et_account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ability_account" xfId="56"/>
    <cellStyle name="Linked Cell" xfId="57"/>
    <cellStyle name="Neutral" xfId="58"/>
    <cellStyle name="Note" xfId="59"/>
    <cellStyle name="Output" xfId="60"/>
    <cellStyle name="Percent" xfId="61"/>
    <cellStyle name="PSChar" xfId="62"/>
    <cellStyle name="PSDate" xfId="63"/>
    <cellStyle name="PSSpacer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800100</xdr:colOff>
      <xdr:row>1</xdr:row>
      <xdr:rowOff>171450</xdr:rowOff>
    </xdr:from>
    <xdr:to>
      <xdr:col>1</xdr:col>
      <xdr:colOff>2800350</xdr:colOff>
      <xdr:row>5</xdr:row>
      <xdr:rowOff>9525</xdr:rowOff>
    </xdr:to>
    <xdr:pic>
      <xdr:nvPicPr>
        <xdr:cNvPr id="1" name="Picture 18" descr="The_UNO_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71450"/>
          <a:ext cx="20002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N778"/>
  <sheetViews>
    <sheetView tabSelected="1" zoomScalePageLayoutView="0" workbookViewId="0" topLeftCell="B2">
      <pane ySplit="10" topLeftCell="A12" activePane="bottomLeft" state="frozen"/>
      <selection pane="topLeft" activeCell="A2" sqref="A2"/>
      <selection pane="bottomLeft" activeCell="H5" sqref="H5:T5"/>
    </sheetView>
  </sheetViews>
  <sheetFormatPr defaultColWidth="15.7109375" defaultRowHeight="12.75" outlineLevelRow="1"/>
  <cols>
    <col min="1" max="1" width="0.71875" style="1" hidden="1" customWidth="1"/>
    <col min="2" max="2" width="46.140625" style="8" customWidth="1"/>
    <col min="3" max="4" width="1.7109375" style="6" customWidth="1"/>
    <col min="5" max="5" width="13.57421875" style="18" customWidth="1"/>
    <col min="6" max="7" width="1.7109375" style="6" customWidth="1"/>
    <col min="8" max="8" width="13.7109375" style="18" customWidth="1"/>
    <col min="9" max="10" width="1.7109375" style="6" customWidth="1"/>
    <col min="11" max="11" width="13.7109375" style="18" customWidth="1"/>
    <col min="12" max="13" width="1.7109375" style="6" customWidth="1"/>
    <col min="14" max="14" width="13.7109375" style="18" customWidth="1"/>
    <col min="15" max="16" width="1.7109375" style="6" customWidth="1"/>
    <col min="17" max="17" width="13.7109375" style="19" customWidth="1"/>
    <col min="18" max="19" width="1.7109375" style="6" customWidth="1"/>
    <col min="20" max="20" width="13.7109375" style="19" customWidth="1"/>
    <col min="21" max="22" width="1.7109375" style="6" customWidth="1"/>
    <col min="23" max="23" width="13.7109375" style="18" customWidth="1"/>
    <col min="24" max="25" width="1.7109375" style="6" customWidth="1"/>
    <col min="26" max="26" width="13.7109375" style="18" customWidth="1"/>
    <col min="27" max="27" width="1.7109375" style="6" customWidth="1"/>
    <col min="28" max="28" width="1.7109375" style="6" hidden="1" customWidth="1"/>
    <col min="29" max="29" width="13.7109375" style="18" hidden="1" customWidth="1"/>
    <col min="30" max="31" width="1.7109375" style="6" hidden="1" customWidth="1"/>
    <col min="32" max="32" width="13.7109375" style="18" hidden="1" customWidth="1"/>
    <col min="33" max="34" width="1.7109375" style="6" hidden="1" customWidth="1"/>
    <col min="35" max="35" width="13.7109375" style="18" hidden="1" customWidth="1"/>
    <col min="36" max="37" width="1.7109375" style="6" hidden="1" customWidth="1"/>
    <col min="38" max="38" width="13.7109375" style="18" hidden="1" customWidth="1"/>
    <col min="39" max="40" width="1.7109375" style="6" hidden="1" customWidth="1"/>
    <col min="41" max="41" width="13.7109375" style="18" hidden="1" customWidth="1"/>
    <col min="42" max="43" width="1.7109375" style="6" hidden="1" customWidth="1"/>
    <col min="44" max="44" width="13.7109375" style="19" hidden="1" customWidth="1"/>
    <col min="45" max="46" width="1.7109375" style="6" hidden="1" customWidth="1"/>
    <col min="47" max="47" width="13.7109375" style="18" hidden="1" customWidth="1"/>
    <col min="48" max="49" width="1.7109375" style="6" hidden="1" customWidth="1"/>
    <col min="50" max="50" width="13.7109375" style="18" hidden="1" customWidth="1"/>
    <col min="51" max="52" width="1.7109375" style="6" hidden="1" customWidth="1"/>
    <col min="53" max="53" width="13.7109375" style="19" hidden="1" customWidth="1"/>
    <col min="54" max="57" width="17.7109375" style="1" hidden="1" customWidth="1"/>
    <col min="58" max="58" width="21.7109375" style="1" hidden="1" customWidth="1"/>
    <col min="59" max="61" width="0" style="1" hidden="1" customWidth="1"/>
    <col min="62" max="16384" width="15.7109375" style="1" customWidth="1"/>
  </cols>
  <sheetData>
    <row r="1" spans="1:58" s="38" customFormat="1" ht="14.25" hidden="1">
      <c r="A1" s="72" t="s">
        <v>519</v>
      </c>
      <c r="B1" s="73" t="s">
        <v>517</v>
      </c>
      <c r="C1" s="74"/>
      <c r="D1" s="74"/>
      <c r="E1" s="75" t="s">
        <v>509</v>
      </c>
      <c r="F1" s="74"/>
      <c r="G1" s="74"/>
      <c r="H1" s="75" t="s">
        <v>509</v>
      </c>
      <c r="I1" s="74"/>
      <c r="J1" s="74"/>
      <c r="K1" s="75" t="s">
        <v>509</v>
      </c>
      <c r="L1" s="74"/>
      <c r="M1" s="74"/>
      <c r="N1" s="75" t="s">
        <v>509</v>
      </c>
      <c r="O1" s="74"/>
      <c r="P1" s="74"/>
      <c r="Q1" s="75" t="s">
        <v>509</v>
      </c>
      <c r="R1" s="74"/>
      <c r="S1" s="74"/>
      <c r="T1" s="75" t="s">
        <v>509</v>
      </c>
      <c r="U1" s="74"/>
      <c r="V1" s="74"/>
      <c r="W1" s="75" t="s">
        <v>509</v>
      </c>
      <c r="X1" s="74"/>
      <c r="Y1" s="74"/>
      <c r="Z1" s="76" t="s">
        <v>509</v>
      </c>
      <c r="AA1" s="65"/>
      <c r="AB1" s="65"/>
      <c r="AC1" s="37" t="s">
        <v>796</v>
      </c>
      <c r="AD1" s="65"/>
      <c r="AE1" s="65"/>
      <c r="AF1" s="37" t="s">
        <v>797</v>
      </c>
      <c r="AG1" s="65"/>
      <c r="AH1" s="65"/>
      <c r="AI1" s="37" t="s">
        <v>817</v>
      </c>
      <c r="AJ1" s="65"/>
      <c r="AK1" s="65"/>
      <c r="AM1" s="65"/>
      <c r="AN1" s="65"/>
      <c r="AO1" s="37" t="s">
        <v>509</v>
      </c>
      <c r="AP1" s="65"/>
      <c r="AQ1" s="65"/>
      <c r="AR1" s="37" t="s">
        <v>799</v>
      </c>
      <c r="AS1" s="65"/>
      <c r="AT1" s="65"/>
      <c r="AU1" s="37" t="s">
        <v>23</v>
      </c>
      <c r="AV1" s="65"/>
      <c r="AW1" s="65"/>
      <c r="AX1" s="37" t="s">
        <v>800</v>
      </c>
      <c r="AY1" s="65"/>
      <c r="AZ1" s="65"/>
      <c r="BA1" s="37" t="s">
        <v>509</v>
      </c>
      <c r="BC1" s="37" t="s">
        <v>818</v>
      </c>
      <c r="BD1" s="48" t="s">
        <v>873</v>
      </c>
      <c r="BE1" s="48"/>
      <c r="BF1" s="37" t="s">
        <v>509</v>
      </c>
    </row>
    <row r="2" spans="1:57" ht="14.25">
      <c r="A2" s="77" t="s">
        <v>509</v>
      </c>
      <c r="B2" s="127"/>
      <c r="C2" s="128"/>
      <c r="D2" s="128"/>
      <c r="E2" s="129"/>
      <c r="F2" s="128"/>
      <c r="G2" s="128"/>
      <c r="H2" s="129"/>
      <c r="I2" s="128"/>
      <c r="J2" s="128"/>
      <c r="K2" s="129"/>
      <c r="L2" s="128"/>
      <c r="M2" s="128"/>
      <c r="N2" s="129"/>
      <c r="O2" s="128"/>
      <c r="P2" s="128"/>
      <c r="Q2" s="130"/>
      <c r="R2" s="128"/>
      <c r="S2" s="128"/>
      <c r="T2" s="130"/>
      <c r="U2" s="128"/>
      <c r="V2" s="128"/>
      <c r="W2" s="129"/>
      <c r="X2" s="128"/>
      <c r="Y2" s="128"/>
      <c r="Z2" s="131"/>
      <c r="AA2" s="66"/>
      <c r="AB2" s="66"/>
      <c r="AD2" s="66"/>
      <c r="AE2" s="66"/>
      <c r="AG2" s="66"/>
      <c r="AH2" s="66"/>
      <c r="AI2" s="18" t="s">
        <v>798</v>
      </c>
      <c r="AJ2" s="66"/>
      <c r="AK2" s="66"/>
      <c r="AM2" s="66"/>
      <c r="AN2" s="66"/>
      <c r="AP2" s="66"/>
      <c r="AQ2" s="66"/>
      <c r="AS2" s="66"/>
      <c r="AT2" s="66"/>
      <c r="AV2" s="66"/>
      <c r="AW2" s="66"/>
      <c r="AX2" s="18" t="str">
        <f>""&amp;LYN</f>
        <v>ANALYSIS C-2B-2002a</v>
      </c>
      <c r="AY2" s="66"/>
      <c r="AZ2" s="66"/>
      <c r="BE2" s="64" t="s">
        <v>484</v>
      </c>
    </row>
    <row r="3" spans="1:57" ht="14.25">
      <c r="A3" s="79"/>
      <c r="B3" s="132"/>
      <c r="C3" s="14"/>
      <c r="D3" s="14"/>
      <c r="E3" s="30"/>
      <c r="F3" s="14"/>
      <c r="G3" s="14"/>
      <c r="H3" s="30"/>
      <c r="I3" s="14"/>
      <c r="J3" s="14"/>
      <c r="K3" s="26"/>
      <c r="L3" s="14"/>
      <c r="M3" s="14"/>
      <c r="N3" s="69" t="s">
        <v>138</v>
      </c>
      <c r="O3" s="14"/>
      <c r="P3" s="14"/>
      <c r="Q3" s="30"/>
      <c r="R3" s="14"/>
      <c r="S3" s="14"/>
      <c r="T3" s="30"/>
      <c r="U3" s="14"/>
      <c r="V3" s="14"/>
      <c r="W3" s="26"/>
      <c r="X3" s="14"/>
      <c r="Y3" s="14"/>
      <c r="Z3" s="78"/>
      <c r="AI3" s="18" t="s">
        <v>522</v>
      </c>
      <c r="AX3" s="19"/>
      <c r="BE3" s="64" t="s">
        <v>485</v>
      </c>
    </row>
    <row r="4" spans="1:35" ht="14.25">
      <c r="A4" s="79"/>
      <c r="B4" s="133"/>
      <c r="C4" s="70"/>
      <c r="D4" s="70"/>
      <c r="E4" s="71"/>
      <c r="F4" s="70"/>
      <c r="G4" s="70"/>
      <c r="H4" s="150" t="s">
        <v>521</v>
      </c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4"/>
      <c r="V4" s="14"/>
      <c r="W4" s="26"/>
      <c r="X4" s="14"/>
      <c r="Y4" s="14"/>
      <c r="Z4" s="78"/>
      <c r="AI4" s="18" t="s">
        <v>521</v>
      </c>
    </row>
    <row r="5" spans="1:35" ht="14.25" customHeight="1">
      <c r="A5" s="79"/>
      <c r="B5" s="133"/>
      <c r="C5" s="70"/>
      <c r="D5" s="70"/>
      <c r="E5" s="71"/>
      <c r="F5" s="70"/>
      <c r="G5" s="70"/>
      <c r="H5" s="150" t="s">
        <v>923</v>
      </c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4"/>
      <c r="V5" s="14"/>
      <c r="W5" s="26"/>
      <c r="X5" s="14"/>
      <c r="Y5" s="14"/>
      <c r="Z5" s="78"/>
      <c r="AI5" s="18" t="str">
        <f>"                           For the Year Ended "&amp;TEXT(ASD,"MMMMMMMMM DD, YYYY")</f>
        <v>                           For the Year Ended June 30, 2010</v>
      </c>
    </row>
    <row r="6" spans="1:26" ht="15" thickBot="1">
      <c r="A6" s="80"/>
      <c r="B6" s="134"/>
      <c r="C6" s="81"/>
      <c r="D6" s="81"/>
      <c r="E6" s="82"/>
      <c r="F6" s="81"/>
      <c r="G6" s="81"/>
      <c r="H6" s="82"/>
      <c r="I6" s="81"/>
      <c r="J6" s="81"/>
      <c r="K6" s="83"/>
      <c r="L6" s="81"/>
      <c r="M6" s="81"/>
      <c r="N6" s="83"/>
      <c r="O6" s="81"/>
      <c r="P6" s="81"/>
      <c r="Q6" s="82"/>
      <c r="R6" s="81"/>
      <c r="S6" s="81"/>
      <c r="T6" s="82"/>
      <c r="U6" s="81"/>
      <c r="V6" s="81"/>
      <c r="W6" s="83"/>
      <c r="X6" s="81"/>
      <c r="Y6" s="81"/>
      <c r="Z6" s="84"/>
    </row>
    <row r="7" spans="2:53" s="2" customFormat="1" ht="14.25" hidden="1">
      <c r="B7" s="8"/>
      <c r="C7" s="6"/>
      <c r="D7" s="6"/>
      <c r="E7" s="18" t="s">
        <v>508</v>
      </c>
      <c r="F7" s="6"/>
      <c r="G7" s="6"/>
      <c r="H7" s="18" t="s">
        <v>508</v>
      </c>
      <c r="I7" s="6"/>
      <c r="J7" s="6"/>
      <c r="K7" s="18" t="s">
        <v>508</v>
      </c>
      <c r="L7" s="6"/>
      <c r="M7" s="6"/>
      <c r="N7" s="18" t="s">
        <v>508</v>
      </c>
      <c r="O7" s="6"/>
      <c r="P7" s="6"/>
      <c r="Q7" s="29" t="s">
        <v>508</v>
      </c>
      <c r="R7" s="6"/>
      <c r="S7" s="6"/>
      <c r="T7" s="29" t="s">
        <v>508</v>
      </c>
      <c r="U7" s="6"/>
      <c r="V7" s="6"/>
      <c r="W7" s="18" t="s">
        <v>508</v>
      </c>
      <c r="X7" s="6"/>
      <c r="Y7" s="6"/>
      <c r="Z7" s="18" t="s">
        <v>508</v>
      </c>
      <c r="AA7" s="6"/>
      <c r="AB7" s="6"/>
      <c r="AC7" s="18" t="s">
        <v>508</v>
      </c>
      <c r="AD7" s="6"/>
      <c r="AE7" s="6"/>
      <c r="AF7" s="18" t="s">
        <v>508</v>
      </c>
      <c r="AG7" s="6"/>
      <c r="AH7" s="6"/>
      <c r="AI7" s="18" t="s">
        <v>508</v>
      </c>
      <c r="AJ7" s="6"/>
      <c r="AK7" s="6"/>
      <c r="AL7" s="18" t="s">
        <v>508</v>
      </c>
      <c r="AM7" s="6"/>
      <c r="AN7" s="6"/>
      <c r="AO7" s="18" t="s">
        <v>508</v>
      </c>
      <c r="AP7" s="6"/>
      <c r="AQ7" s="6"/>
      <c r="AR7" s="29" t="s">
        <v>508</v>
      </c>
      <c r="AS7" s="6"/>
      <c r="AT7" s="6"/>
      <c r="AU7" s="18" t="s">
        <v>508</v>
      </c>
      <c r="AV7" s="6"/>
      <c r="AW7" s="6"/>
      <c r="AX7" s="18" t="s">
        <v>508</v>
      </c>
      <c r="AY7" s="6"/>
      <c r="AZ7" s="6"/>
      <c r="BA7" s="29" t="s">
        <v>508</v>
      </c>
    </row>
    <row r="8" spans="2:53" s="2" customFormat="1" ht="14.25" hidden="1">
      <c r="B8" s="8"/>
      <c r="C8" s="67"/>
      <c r="D8" s="67"/>
      <c r="E8" s="18"/>
      <c r="F8" s="67"/>
      <c r="G8" s="67"/>
      <c r="H8" s="18"/>
      <c r="I8" s="67"/>
      <c r="J8" s="67"/>
      <c r="K8" s="18"/>
      <c r="L8" s="67"/>
      <c r="M8" s="67"/>
      <c r="N8" s="18"/>
      <c r="O8" s="67"/>
      <c r="P8" s="67"/>
      <c r="Q8" s="29"/>
      <c r="R8" s="67"/>
      <c r="S8" s="67"/>
      <c r="T8" s="29"/>
      <c r="U8" s="67"/>
      <c r="V8" s="67"/>
      <c r="W8" s="18"/>
      <c r="X8" s="67"/>
      <c r="Y8" s="67"/>
      <c r="Z8" s="18"/>
      <c r="AA8" s="67"/>
      <c r="AB8" s="67"/>
      <c r="AC8" s="18"/>
      <c r="AD8" s="67"/>
      <c r="AE8" s="67"/>
      <c r="AF8" s="18"/>
      <c r="AG8" s="67"/>
      <c r="AH8" s="67"/>
      <c r="AI8" s="18"/>
      <c r="AJ8" s="67"/>
      <c r="AK8" s="67"/>
      <c r="AL8" s="18"/>
      <c r="AM8" s="67"/>
      <c r="AN8" s="67"/>
      <c r="AO8" s="18"/>
      <c r="AP8" s="67"/>
      <c r="AQ8" s="67"/>
      <c r="AR8" s="29"/>
      <c r="AS8" s="67"/>
      <c r="AT8" s="67"/>
      <c r="AU8" s="18"/>
      <c r="AV8" s="67"/>
      <c r="AW8" s="67"/>
      <c r="AX8" s="18"/>
      <c r="AY8" s="67"/>
      <c r="AZ8" s="67"/>
      <c r="BA8" s="29"/>
    </row>
    <row r="9" spans="2:53" s="2" customFormat="1" ht="14.25">
      <c r="B9" s="8"/>
      <c r="C9" s="67"/>
      <c r="D9" s="67"/>
      <c r="E9" s="18"/>
      <c r="F9" s="67"/>
      <c r="G9" s="67"/>
      <c r="H9" s="18"/>
      <c r="I9" s="67"/>
      <c r="J9" s="67"/>
      <c r="K9" s="18"/>
      <c r="L9" s="67"/>
      <c r="M9" s="67"/>
      <c r="N9" s="18"/>
      <c r="O9" s="67"/>
      <c r="P9" s="67"/>
      <c r="Q9" s="29"/>
      <c r="R9" s="67"/>
      <c r="S9" s="67"/>
      <c r="T9" s="29"/>
      <c r="U9" s="67"/>
      <c r="V9" s="67"/>
      <c r="W9" s="18"/>
      <c r="X9" s="67"/>
      <c r="Y9" s="67"/>
      <c r="Z9" s="18"/>
      <c r="AA9" s="67"/>
      <c r="AB9" s="67"/>
      <c r="AC9" s="18"/>
      <c r="AD9" s="67"/>
      <c r="AE9" s="67"/>
      <c r="AF9" s="18"/>
      <c r="AG9" s="67"/>
      <c r="AH9" s="67"/>
      <c r="AI9" s="18"/>
      <c r="AJ9" s="67"/>
      <c r="AK9" s="67"/>
      <c r="AL9" s="18"/>
      <c r="AM9" s="67"/>
      <c r="AN9" s="67"/>
      <c r="AO9" s="18"/>
      <c r="AP9" s="67"/>
      <c r="AQ9" s="67"/>
      <c r="AR9" s="29"/>
      <c r="AS9" s="67"/>
      <c r="AT9" s="67"/>
      <c r="AU9" s="18"/>
      <c r="AV9" s="67"/>
      <c r="AW9" s="67"/>
      <c r="AX9" s="18"/>
      <c r="AY9" s="67"/>
      <c r="AZ9" s="67"/>
      <c r="BA9" s="29"/>
    </row>
    <row r="10" spans="1:56" s="85" customFormat="1" ht="14.25" customHeight="1">
      <c r="A10" s="85" t="s">
        <v>517</v>
      </c>
      <c r="B10" s="8"/>
      <c r="C10" s="67"/>
      <c r="D10" s="148"/>
      <c r="E10" s="149"/>
      <c r="F10" s="148"/>
      <c r="G10" s="148"/>
      <c r="H10" s="27"/>
      <c r="I10" s="148" t="s">
        <v>21</v>
      </c>
      <c r="J10" s="148"/>
      <c r="K10" s="27"/>
      <c r="L10" s="148"/>
      <c r="M10" s="148"/>
      <c r="N10" s="27"/>
      <c r="O10" s="67"/>
      <c r="P10" s="67"/>
      <c r="Q10" s="86"/>
      <c r="R10" s="67"/>
      <c r="S10" s="148"/>
      <c r="T10" s="25"/>
      <c r="U10" s="148"/>
      <c r="V10" s="148"/>
      <c r="W10" s="25" t="s">
        <v>22</v>
      </c>
      <c r="X10" s="148"/>
      <c r="Y10" s="148"/>
      <c r="Z10" s="27"/>
      <c r="AA10" s="67"/>
      <c r="AB10" s="67"/>
      <c r="AC10" s="87" t="s">
        <v>810</v>
      </c>
      <c r="AD10" s="67"/>
      <c r="AE10" s="67"/>
      <c r="AF10" s="18" t="s">
        <v>810</v>
      </c>
      <c r="AG10" s="67"/>
      <c r="AH10" s="67"/>
      <c r="AI10" s="18" t="s">
        <v>810</v>
      </c>
      <c r="AJ10" s="67"/>
      <c r="AK10" s="67"/>
      <c r="AL10" s="18"/>
      <c r="AM10" s="67"/>
      <c r="AN10" s="67"/>
      <c r="AO10" s="87"/>
      <c r="AP10" s="67"/>
      <c r="AQ10" s="67"/>
      <c r="AR10" s="29" t="s">
        <v>481</v>
      </c>
      <c r="AS10" s="67"/>
      <c r="AT10" s="67"/>
      <c r="AU10" s="18" t="s">
        <v>482</v>
      </c>
      <c r="AV10" s="67"/>
      <c r="AW10" s="67"/>
      <c r="AX10" s="18" t="s">
        <v>483</v>
      </c>
      <c r="AY10" s="67"/>
      <c r="AZ10" s="67"/>
      <c r="BA10" s="86"/>
      <c r="BC10" s="85" t="s">
        <v>810</v>
      </c>
      <c r="BD10" s="85" t="s">
        <v>874</v>
      </c>
    </row>
    <row r="11" spans="2:66" s="3" customFormat="1" ht="31.5" customHeight="1">
      <c r="B11" s="11"/>
      <c r="C11" s="4"/>
      <c r="D11" s="5"/>
      <c r="E11" s="20" t="s">
        <v>511</v>
      </c>
      <c r="F11" s="4"/>
      <c r="G11" s="5"/>
      <c r="H11" s="25" t="s">
        <v>512</v>
      </c>
      <c r="I11" s="4"/>
      <c r="J11" s="5"/>
      <c r="K11" s="25" t="s">
        <v>513</v>
      </c>
      <c r="L11" s="4"/>
      <c r="M11" s="5"/>
      <c r="N11" s="25" t="s">
        <v>514</v>
      </c>
      <c r="O11" s="4"/>
      <c r="P11" s="5"/>
      <c r="Q11" s="20" t="s">
        <v>510</v>
      </c>
      <c r="R11" s="4"/>
      <c r="S11" s="5"/>
      <c r="T11" s="20" t="s">
        <v>515</v>
      </c>
      <c r="U11" s="4"/>
      <c r="V11" s="5"/>
      <c r="W11" s="25" t="s">
        <v>516</v>
      </c>
      <c r="X11" s="4"/>
      <c r="Y11" s="5"/>
      <c r="Z11" s="20" t="s">
        <v>518</v>
      </c>
      <c r="AA11" s="4"/>
      <c r="AB11" s="5"/>
      <c r="AC11" s="20" t="s">
        <v>511</v>
      </c>
      <c r="AD11" s="4"/>
      <c r="AE11" s="5"/>
      <c r="AF11" s="25" t="s">
        <v>512</v>
      </c>
      <c r="AG11" s="4"/>
      <c r="AH11" s="5"/>
      <c r="AI11" s="25" t="s">
        <v>513</v>
      </c>
      <c r="AJ11" s="4"/>
      <c r="AK11" s="5"/>
      <c r="AL11" s="25" t="s">
        <v>514</v>
      </c>
      <c r="AM11" s="4"/>
      <c r="AN11" s="5"/>
      <c r="AO11" s="20" t="s">
        <v>510</v>
      </c>
      <c r="AP11" s="4"/>
      <c r="AQ11" s="5"/>
      <c r="AR11" s="20" t="s">
        <v>515</v>
      </c>
      <c r="AS11" s="4"/>
      <c r="AT11" s="5"/>
      <c r="AU11" s="25" t="s">
        <v>516</v>
      </c>
      <c r="AV11" s="4"/>
      <c r="AW11" s="5"/>
      <c r="AX11" s="20" t="s">
        <v>518</v>
      </c>
      <c r="AY11" s="4"/>
      <c r="AZ11" s="5"/>
      <c r="BA11" s="20" t="s">
        <v>510</v>
      </c>
      <c r="BB11" s="2"/>
      <c r="BC11" s="20" t="s">
        <v>810</v>
      </c>
      <c r="BD11" s="20" t="s">
        <v>874</v>
      </c>
      <c r="BE11" s="20"/>
      <c r="BF11" s="47" t="s">
        <v>864</v>
      </c>
      <c r="BG11" s="2"/>
      <c r="BH11" s="2"/>
      <c r="BI11" s="2"/>
      <c r="BJ11" s="2"/>
      <c r="BK11" s="2"/>
      <c r="BL11" s="2"/>
      <c r="BM11" s="2"/>
      <c r="BN11" s="2"/>
    </row>
    <row r="12" spans="1:49" ht="14.25">
      <c r="A12" s="1" t="s">
        <v>507</v>
      </c>
      <c r="B12" s="88" t="s">
        <v>524</v>
      </c>
      <c r="C12" s="89"/>
      <c r="D12" s="89"/>
      <c r="E12" s="90"/>
      <c r="F12" s="89"/>
      <c r="G12" s="89"/>
      <c r="H12" s="91"/>
      <c r="I12" s="89"/>
      <c r="J12" s="89"/>
      <c r="K12" s="91"/>
      <c r="L12" s="89"/>
      <c r="M12" s="89"/>
      <c r="N12" s="91"/>
      <c r="O12" s="89"/>
      <c r="P12" s="89"/>
      <c r="Q12" s="90"/>
      <c r="R12" s="89"/>
      <c r="S12" s="89"/>
      <c r="T12" s="90"/>
      <c r="U12" s="89"/>
      <c r="V12" s="89"/>
      <c r="W12" s="91"/>
      <c r="X12" s="92"/>
      <c r="Y12" s="93"/>
      <c r="Z12" s="91"/>
      <c r="AV12" s="10"/>
      <c r="AW12" s="9"/>
    </row>
    <row r="13" spans="2:52" ht="15" customHeight="1">
      <c r="B13" s="13" t="s">
        <v>525</v>
      </c>
      <c r="C13" s="1"/>
      <c r="D13" s="1"/>
      <c r="E13" s="19"/>
      <c r="F13" s="1"/>
      <c r="G13" s="1"/>
      <c r="I13" s="1"/>
      <c r="J13" s="1"/>
      <c r="L13" s="1"/>
      <c r="M13" s="1"/>
      <c r="O13" s="1"/>
      <c r="P13" s="1"/>
      <c r="R13" s="1"/>
      <c r="S13" s="1"/>
      <c r="U13" s="1"/>
      <c r="V13" s="1"/>
      <c r="X13" s="10"/>
      <c r="Y13" s="9"/>
      <c r="AA13" s="1"/>
      <c r="AB13" s="1"/>
      <c r="AD13" s="1"/>
      <c r="AE13" s="1"/>
      <c r="AG13" s="1"/>
      <c r="AH13" s="1"/>
      <c r="AJ13" s="1"/>
      <c r="AK13" s="1"/>
      <c r="AM13" s="1"/>
      <c r="AN13" s="1"/>
      <c r="AP13" s="1"/>
      <c r="AQ13" s="1"/>
      <c r="AS13" s="1"/>
      <c r="AT13" s="1"/>
      <c r="AV13" s="10"/>
      <c r="AW13" s="9"/>
      <c r="AY13" s="1"/>
      <c r="AZ13" s="1"/>
    </row>
    <row r="14" spans="2:58" ht="15" customHeight="1">
      <c r="B14" s="94" t="s">
        <v>526</v>
      </c>
      <c r="C14" s="95"/>
      <c r="D14" s="95"/>
      <c r="E14" s="90"/>
      <c r="F14" s="95"/>
      <c r="G14" s="95"/>
      <c r="H14" s="91"/>
      <c r="I14" s="95"/>
      <c r="J14" s="95"/>
      <c r="K14" s="91"/>
      <c r="L14" s="95"/>
      <c r="M14" s="95"/>
      <c r="N14" s="91"/>
      <c r="O14" s="95"/>
      <c r="P14" s="95"/>
      <c r="Q14" s="90"/>
      <c r="R14" s="95"/>
      <c r="S14" s="95"/>
      <c r="T14" s="90"/>
      <c r="U14" s="95"/>
      <c r="V14" s="95"/>
      <c r="W14" s="91"/>
      <c r="X14" s="92"/>
      <c r="Y14" s="93"/>
      <c r="Z14" s="91"/>
      <c r="AA14" s="1"/>
      <c r="AB14" s="1"/>
      <c r="AD14" s="1"/>
      <c r="AE14" s="1"/>
      <c r="AG14" s="1"/>
      <c r="AH14" s="1"/>
      <c r="AJ14" s="1"/>
      <c r="AK14" s="1"/>
      <c r="AM14" s="1"/>
      <c r="AN14" s="1"/>
      <c r="AP14" s="1"/>
      <c r="AQ14" s="1"/>
      <c r="AS14" s="1"/>
      <c r="AT14" s="1"/>
      <c r="AV14" s="10"/>
      <c r="AW14" s="9"/>
      <c r="AY14" s="1"/>
      <c r="AZ14" s="1"/>
      <c r="BF14" s="1" t="b">
        <f>IF(AND(BF16,BF17,BF18,BF19,BF20,BF22,BF23,BF25,BF27,BF28,BF29,BF30),TRUE,FALSE)</f>
        <v>0</v>
      </c>
    </row>
    <row r="15" spans="1:58" s="61" customFormat="1" ht="14.25" hidden="1" outlineLevel="1">
      <c r="A15" s="61" t="s">
        <v>121</v>
      </c>
      <c r="B15" s="61" t="s">
        <v>122</v>
      </c>
      <c r="E15" s="62">
        <f>ROUND(AC15,round_as_displayed)</f>
        <v>0</v>
      </c>
      <c r="H15" s="62">
        <f>ROUND(AF15,round_as_displayed)</f>
        <v>112</v>
      </c>
      <c r="K15" s="62">
        <f>ROUND(AI15,round_as_displayed)</f>
        <v>5380</v>
      </c>
      <c r="N15" s="62">
        <f>ROUND(AL15,round_as_displayed)</f>
        <v>0</v>
      </c>
      <c r="Q15" s="62">
        <f>E15+H15+K15+N15</f>
        <v>5492</v>
      </c>
      <c r="T15" s="62">
        <f>ROUND(AR15,round_as_displayed)</f>
        <v>9079</v>
      </c>
      <c r="W15" s="62">
        <f>ROUND(AU15,round_as_displayed)</f>
        <v>0</v>
      </c>
      <c r="Z15" s="62">
        <f>ROUND(AX15,round_as_displayed)</f>
        <v>0</v>
      </c>
      <c r="AC15" s="61">
        <v>0</v>
      </c>
      <c r="AF15" s="61">
        <v>111.94</v>
      </c>
      <c r="AI15" s="61">
        <v>5380.43</v>
      </c>
      <c r="AO15" s="61">
        <f>AC15+AF15+AI15+AL15</f>
        <v>5492.37</v>
      </c>
      <c r="AR15" s="61">
        <v>9079.32</v>
      </c>
      <c r="AU15" s="61">
        <v>0</v>
      </c>
      <c r="AX15" s="61">
        <v>0</v>
      </c>
      <c r="BA15" s="61">
        <f>AR15+AU15+AX15</f>
        <v>9079.32</v>
      </c>
      <c r="BC15" s="61">
        <v>3586.95</v>
      </c>
      <c r="BD15" s="63">
        <v>0</v>
      </c>
      <c r="BE15" s="63"/>
      <c r="BF15" s="61" t="b">
        <f aca="true" t="shared" si="0" ref="BF15:BF30">IF(AND(AC15=0,AF15=0,AI15=0,AL15=0),TRUE,FALSE)</f>
        <v>0</v>
      </c>
    </row>
    <row r="16" spans="1:60" ht="14.25" collapsed="1">
      <c r="A16" s="1" t="s">
        <v>527</v>
      </c>
      <c r="B16" s="50" t="s">
        <v>122</v>
      </c>
      <c r="C16" s="6" t="s">
        <v>508</v>
      </c>
      <c r="D16" s="14" t="s">
        <v>523</v>
      </c>
      <c r="E16" s="21">
        <f aca="true" t="shared" si="1" ref="E16:E30">ROUND(AC16,round_as_displayed)</f>
        <v>0</v>
      </c>
      <c r="F16" s="14"/>
      <c r="G16" s="14" t="s">
        <v>523</v>
      </c>
      <c r="H16" s="30">
        <f aca="true" t="shared" si="2" ref="H16:H30">ROUND(AF16,round_as_displayed)</f>
        <v>112</v>
      </c>
      <c r="I16" s="14"/>
      <c r="J16" s="14" t="s">
        <v>523</v>
      </c>
      <c r="K16" s="21">
        <f aca="true" t="shared" si="3" ref="K16:K30">ROUND(AI16,round_as_displayed)</f>
        <v>5380</v>
      </c>
      <c r="L16" s="14"/>
      <c r="M16" s="14" t="s">
        <v>523</v>
      </c>
      <c r="N16" s="21">
        <f aca="true" t="shared" si="4" ref="N16:N30">ROUND(AL16,round_as_displayed)</f>
        <v>3587</v>
      </c>
      <c r="O16" s="14"/>
      <c r="P16" s="14" t="s">
        <v>523</v>
      </c>
      <c r="Q16" s="30">
        <f>E16+H16+K16+N16</f>
        <v>9079</v>
      </c>
      <c r="R16" s="14"/>
      <c r="S16" s="14" t="s">
        <v>523</v>
      </c>
      <c r="T16" s="21">
        <f aca="true" t="shared" si="5" ref="T16:T30">ROUND(AR16,round_as_displayed)</f>
        <v>9079</v>
      </c>
      <c r="U16" s="14"/>
      <c r="V16" s="14" t="s">
        <v>523</v>
      </c>
      <c r="W16" s="21">
        <f aca="true" t="shared" si="6" ref="W16:W30">ROUND(AU16,round_as_displayed)</f>
        <v>0</v>
      </c>
      <c r="X16" s="10"/>
      <c r="Y16" s="14" t="s">
        <v>523</v>
      </c>
      <c r="Z16" s="21">
        <f aca="true" t="shared" si="7" ref="Z16:Z30">ROUND(AX16,round_as_displayed)</f>
        <v>0</v>
      </c>
      <c r="AB16" s="14" t="s">
        <v>523</v>
      </c>
      <c r="AC16" s="39">
        <v>0</v>
      </c>
      <c r="AD16" s="14"/>
      <c r="AE16" s="14" t="s">
        <v>523</v>
      </c>
      <c r="AF16" s="26">
        <v>111.94</v>
      </c>
      <c r="AG16" s="14"/>
      <c r="AH16" s="14" t="s">
        <v>523</v>
      </c>
      <c r="AI16" s="26">
        <v>5380.43</v>
      </c>
      <c r="AJ16" s="14"/>
      <c r="AK16" s="14" t="s">
        <v>523</v>
      </c>
      <c r="AL16" s="26">
        <f aca="true" t="shared" si="8" ref="AL16:AL30">BC16</f>
        <v>3586.95</v>
      </c>
      <c r="AM16" s="14"/>
      <c r="AN16" s="14" t="s">
        <v>523</v>
      </c>
      <c r="AO16" s="26">
        <f>AC16+AF16+AI16+AL16</f>
        <v>9079.32</v>
      </c>
      <c r="AP16" s="14"/>
      <c r="AQ16" s="14" t="s">
        <v>523</v>
      </c>
      <c r="AR16" s="30">
        <v>9079.32</v>
      </c>
      <c r="AS16" s="14"/>
      <c r="AT16" s="14" t="s">
        <v>523</v>
      </c>
      <c r="AU16" s="26">
        <v>0</v>
      </c>
      <c r="AV16" s="10"/>
      <c r="AW16" s="14" t="s">
        <v>523</v>
      </c>
      <c r="AX16" s="26">
        <v>0</v>
      </c>
      <c r="AY16" s="14"/>
      <c r="AZ16" s="14" t="s">
        <v>523</v>
      </c>
      <c r="BA16" s="30">
        <f>AR16+AU16+AX16</f>
        <v>9079.32</v>
      </c>
      <c r="BC16" s="1">
        <v>3586.95</v>
      </c>
      <c r="BD16" s="1">
        <v>0</v>
      </c>
      <c r="BF16" s="1" t="b">
        <f t="shared" si="0"/>
        <v>0</v>
      </c>
      <c r="BH16" s="1">
        <f>SUM(T16:Z16)-SUM(E16:N16)</f>
        <v>0</v>
      </c>
    </row>
    <row r="17" spans="1:58" ht="14.25" hidden="1">
      <c r="A17" s="1" t="s">
        <v>528</v>
      </c>
      <c r="B17" s="50" t="s">
        <v>683</v>
      </c>
      <c r="C17" s="6" t="s">
        <v>508</v>
      </c>
      <c r="D17" s="14"/>
      <c r="E17" s="21">
        <f t="shared" si="1"/>
        <v>0</v>
      </c>
      <c r="F17" s="14"/>
      <c r="G17" s="14"/>
      <c r="H17" s="21">
        <f t="shared" si="2"/>
        <v>0</v>
      </c>
      <c r="I17" s="14"/>
      <c r="J17" s="14"/>
      <c r="K17" s="21">
        <f t="shared" si="3"/>
        <v>0</v>
      </c>
      <c r="L17" s="14"/>
      <c r="M17" s="14"/>
      <c r="N17" s="21">
        <f t="shared" si="4"/>
        <v>0</v>
      </c>
      <c r="O17" s="14"/>
      <c r="P17" s="14"/>
      <c r="Q17" s="30">
        <f aca="true" t="shared" si="9" ref="Q17:Q30">E17+H17+K17+N17</f>
        <v>0</v>
      </c>
      <c r="R17" s="14"/>
      <c r="S17" s="14"/>
      <c r="T17" s="21">
        <f t="shared" si="5"/>
        <v>0</v>
      </c>
      <c r="U17" s="14"/>
      <c r="V17" s="14"/>
      <c r="W17" s="21">
        <f t="shared" si="6"/>
        <v>0</v>
      </c>
      <c r="X17" s="10"/>
      <c r="Y17" s="14"/>
      <c r="Z17" s="21">
        <f t="shared" si="7"/>
        <v>0</v>
      </c>
      <c r="AB17" s="14"/>
      <c r="AC17" s="39">
        <v>0</v>
      </c>
      <c r="AD17" s="14"/>
      <c r="AE17" s="14"/>
      <c r="AF17" s="26">
        <v>0</v>
      </c>
      <c r="AG17" s="14"/>
      <c r="AH17" s="14"/>
      <c r="AI17" s="26">
        <v>0</v>
      </c>
      <c r="AJ17" s="14"/>
      <c r="AK17" s="14"/>
      <c r="AL17" s="26">
        <f t="shared" si="8"/>
        <v>0</v>
      </c>
      <c r="AM17" s="14"/>
      <c r="AN17" s="14"/>
      <c r="AO17" s="26">
        <f aca="true" t="shared" si="10" ref="AO17:AO29">AC17+AF17+AI17+AL17</f>
        <v>0</v>
      </c>
      <c r="AP17" s="14"/>
      <c r="AQ17" s="14"/>
      <c r="AR17" s="30">
        <v>0</v>
      </c>
      <c r="AS17" s="14"/>
      <c r="AT17" s="14"/>
      <c r="AU17" s="26">
        <v>0</v>
      </c>
      <c r="AV17" s="10"/>
      <c r="AW17" s="14"/>
      <c r="AX17" s="26">
        <v>0</v>
      </c>
      <c r="AY17" s="14"/>
      <c r="AZ17" s="14"/>
      <c r="BA17" s="30">
        <f aca="true" t="shared" si="11" ref="BA17:BA30">AR17+AU17+AX17</f>
        <v>0</v>
      </c>
      <c r="BC17" s="1">
        <v>0</v>
      </c>
      <c r="BD17" s="1">
        <v>0</v>
      </c>
      <c r="BF17" s="1" t="b">
        <f t="shared" si="0"/>
        <v>1</v>
      </c>
    </row>
    <row r="18" spans="1:58" ht="14.25" hidden="1">
      <c r="A18" s="1" t="s">
        <v>529</v>
      </c>
      <c r="B18" s="50" t="s">
        <v>359</v>
      </c>
      <c r="C18" s="6" t="s">
        <v>508</v>
      </c>
      <c r="D18" s="14"/>
      <c r="E18" s="21">
        <f t="shared" si="1"/>
        <v>0</v>
      </c>
      <c r="F18" s="14"/>
      <c r="G18" s="14"/>
      <c r="H18" s="21">
        <f t="shared" si="2"/>
        <v>0</v>
      </c>
      <c r="I18" s="14"/>
      <c r="J18" s="14"/>
      <c r="K18" s="21">
        <f t="shared" si="3"/>
        <v>0</v>
      </c>
      <c r="L18" s="14"/>
      <c r="M18" s="14"/>
      <c r="N18" s="21">
        <f t="shared" si="4"/>
        <v>0</v>
      </c>
      <c r="O18" s="14"/>
      <c r="P18" s="14"/>
      <c r="Q18" s="30">
        <f t="shared" si="9"/>
        <v>0</v>
      </c>
      <c r="R18" s="14"/>
      <c r="S18" s="14"/>
      <c r="T18" s="21">
        <f t="shared" si="5"/>
        <v>0</v>
      </c>
      <c r="U18" s="14"/>
      <c r="V18" s="14"/>
      <c r="W18" s="21">
        <f t="shared" si="6"/>
        <v>0</v>
      </c>
      <c r="X18" s="10"/>
      <c r="Y18" s="14"/>
      <c r="Z18" s="21">
        <f t="shared" si="7"/>
        <v>0</v>
      </c>
      <c r="AB18" s="14"/>
      <c r="AC18" s="39">
        <v>0</v>
      </c>
      <c r="AD18" s="14"/>
      <c r="AE18" s="14"/>
      <c r="AF18" s="26">
        <v>0</v>
      </c>
      <c r="AG18" s="14"/>
      <c r="AH18" s="14"/>
      <c r="AI18" s="26">
        <v>0</v>
      </c>
      <c r="AJ18" s="14"/>
      <c r="AK18" s="14"/>
      <c r="AL18" s="26">
        <f t="shared" si="8"/>
        <v>0</v>
      </c>
      <c r="AM18" s="14"/>
      <c r="AN18" s="14"/>
      <c r="AO18" s="26">
        <f t="shared" si="10"/>
        <v>0</v>
      </c>
      <c r="AP18" s="14"/>
      <c r="AQ18" s="14"/>
      <c r="AR18" s="30">
        <v>0</v>
      </c>
      <c r="AS18" s="14"/>
      <c r="AT18" s="14"/>
      <c r="AU18" s="26">
        <v>0</v>
      </c>
      <c r="AV18" s="10"/>
      <c r="AW18" s="14"/>
      <c r="AX18" s="26">
        <v>0</v>
      </c>
      <c r="AY18" s="14"/>
      <c r="AZ18" s="14"/>
      <c r="BA18" s="30">
        <f t="shared" si="11"/>
        <v>0</v>
      </c>
      <c r="BC18" s="1">
        <v>0</v>
      </c>
      <c r="BD18" s="1">
        <v>0</v>
      </c>
      <c r="BF18" s="1" t="b">
        <f t="shared" si="0"/>
        <v>1</v>
      </c>
    </row>
    <row r="19" spans="1:58" ht="14.25" hidden="1">
      <c r="A19" s="1" t="s">
        <v>530</v>
      </c>
      <c r="B19" s="50" t="s">
        <v>360</v>
      </c>
      <c r="C19" s="6" t="s">
        <v>508</v>
      </c>
      <c r="D19" s="14"/>
      <c r="E19" s="21">
        <f t="shared" si="1"/>
        <v>0</v>
      </c>
      <c r="F19" s="14"/>
      <c r="G19" s="14"/>
      <c r="H19" s="21">
        <f t="shared" si="2"/>
        <v>0</v>
      </c>
      <c r="I19" s="14"/>
      <c r="J19" s="14"/>
      <c r="K19" s="21">
        <f t="shared" si="3"/>
        <v>0</v>
      </c>
      <c r="L19" s="14"/>
      <c r="M19" s="14"/>
      <c r="N19" s="21">
        <f t="shared" si="4"/>
        <v>0</v>
      </c>
      <c r="O19" s="14"/>
      <c r="P19" s="14"/>
      <c r="Q19" s="30">
        <f t="shared" si="9"/>
        <v>0</v>
      </c>
      <c r="R19" s="14"/>
      <c r="S19" s="14"/>
      <c r="T19" s="21">
        <f t="shared" si="5"/>
        <v>0</v>
      </c>
      <c r="U19" s="14"/>
      <c r="V19" s="14"/>
      <c r="W19" s="21">
        <f t="shared" si="6"/>
        <v>0</v>
      </c>
      <c r="X19" s="10"/>
      <c r="Y19" s="14"/>
      <c r="Z19" s="21">
        <f t="shared" si="7"/>
        <v>0</v>
      </c>
      <c r="AB19" s="14"/>
      <c r="AC19" s="39">
        <v>0</v>
      </c>
      <c r="AD19" s="14"/>
      <c r="AE19" s="14"/>
      <c r="AF19" s="26">
        <v>0</v>
      </c>
      <c r="AG19" s="14"/>
      <c r="AH19" s="14"/>
      <c r="AI19" s="26">
        <v>0</v>
      </c>
      <c r="AJ19" s="14"/>
      <c r="AK19" s="14"/>
      <c r="AL19" s="26">
        <f t="shared" si="8"/>
        <v>0</v>
      </c>
      <c r="AM19" s="14"/>
      <c r="AN19" s="14"/>
      <c r="AO19" s="26">
        <f t="shared" si="10"/>
        <v>0</v>
      </c>
      <c r="AP19" s="14"/>
      <c r="AQ19" s="14"/>
      <c r="AR19" s="30">
        <v>0</v>
      </c>
      <c r="AS19" s="14"/>
      <c r="AT19" s="14"/>
      <c r="AU19" s="26">
        <v>0</v>
      </c>
      <c r="AV19" s="10"/>
      <c r="AW19" s="14"/>
      <c r="AX19" s="26">
        <v>0</v>
      </c>
      <c r="AY19" s="14"/>
      <c r="AZ19" s="14"/>
      <c r="BA19" s="30">
        <f t="shared" si="11"/>
        <v>0</v>
      </c>
      <c r="BC19" s="1">
        <v>0</v>
      </c>
      <c r="BD19" s="1">
        <v>0</v>
      </c>
      <c r="BF19" s="1" t="b">
        <f t="shared" si="0"/>
        <v>1</v>
      </c>
    </row>
    <row r="20" spans="1:58" ht="14.25" hidden="1">
      <c r="A20" s="1" t="s">
        <v>531</v>
      </c>
      <c r="B20" s="50" t="s">
        <v>361</v>
      </c>
      <c r="C20" s="6" t="s">
        <v>508</v>
      </c>
      <c r="D20" s="14"/>
      <c r="E20" s="21">
        <f t="shared" si="1"/>
        <v>0</v>
      </c>
      <c r="F20" s="14"/>
      <c r="G20" s="14"/>
      <c r="H20" s="21">
        <f t="shared" si="2"/>
        <v>0</v>
      </c>
      <c r="I20" s="14"/>
      <c r="J20" s="14"/>
      <c r="K20" s="21">
        <f t="shared" si="3"/>
        <v>0</v>
      </c>
      <c r="L20" s="14"/>
      <c r="M20" s="14"/>
      <c r="N20" s="21">
        <f t="shared" si="4"/>
        <v>0</v>
      </c>
      <c r="O20" s="14"/>
      <c r="P20" s="14"/>
      <c r="Q20" s="30">
        <f t="shared" si="9"/>
        <v>0</v>
      </c>
      <c r="R20" s="14"/>
      <c r="S20" s="14"/>
      <c r="T20" s="21">
        <f t="shared" si="5"/>
        <v>0</v>
      </c>
      <c r="U20" s="14"/>
      <c r="V20" s="14"/>
      <c r="W20" s="21">
        <f t="shared" si="6"/>
        <v>0</v>
      </c>
      <c r="X20" s="10"/>
      <c r="Y20" s="14"/>
      <c r="Z20" s="21">
        <f t="shared" si="7"/>
        <v>0</v>
      </c>
      <c r="AB20" s="14"/>
      <c r="AC20" s="39">
        <v>0</v>
      </c>
      <c r="AD20" s="14"/>
      <c r="AE20" s="14"/>
      <c r="AF20" s="26">
        <v>0</v>
      </c>
      <c r="AG20" s="14"/>
      <c r="AH20" s="14"/>
      <c r="AI20" s="26">
        <v>0</v>
      </c>
      <c r="AJ20" s="14"/>
      <c r="AK20" s="14"/>
      <c r="AL20" s="26">
        <f t="shared" si="8"/>
        <v>0</v>
      </c>
      <c r="AM20" s="14"/>
      <c r="AN20" s="14"/>
      <c r="AO20" s="26">
        <f t="shared" si="10"/>
        <v>0</v>
      </c>
      <c r="AP20" s="14"/>
      <c r="AQ20" s="14"/>
      <c r="AR20" s="30">
        <v>0</v>
      </c>
      <c r="AS20" s="14"/>
      <c r="AT20" s="14"/>
      <c r="AU20" s="26">
        <v>0</v>
      </c>
      <c r="AV20" s="10"/>
      <c r="AW20" s="14"/>
      <c r="AX20" s="26">
        <v>0</v>
      </c>
      <c r="AY20" s="14"/>
      <c r="AZ20" s="14"/>
      <c r="BA20" s="30">
        <f t="shared" si="11"/>
        <v>0</v>
      </c>
      <c r="BC20" s="1">
        <v>0</v>
      </c>
      <c r="BD20" s="1">
        <v>0</v>
      </c>
      <c r="BF20" s="1" t="b">
        <f t="shared" si="0"/>
        <v>1</v>
      </c>
    </row>
    <row r="21" spans="1:58" s="61" customFormat="1" ht="14.25" hidden="1" outlineLevel="1">
      <c r="A21" s="61" t="s">
        <v>123</v>
      </c>
      <c r="B21" s="61" t="s">
        <v>124</v>
      </c>
      <c r="E21" s="62">
        <f>ROUND(AC21,round_as_displayed)</f>
        <v>524</v>
      </c>
      <c r="H21" s="62">
        <f>ROUND(AF21,round_as_displayed)</f>
        <v>144</v>
      </c>
      <c r="K21" s="62">
        <f>ROUND(AI21,round_as_displayed)</f>
        <v>0</v>
      </c>
      <c r="N21" s="62">
        <f>ROUND(AL21,round_as_displayed)</f>
        <v>0</v>
      </c>
      <c r="Q21" s="62">
        <f>E21+H21+K21+N21</f>
        <v>668</v>
      </c>
      <c r="T21" s="62">
        <f>ROUND(AR21,round_as_displayed)</f>
        <v>668</v>
      </c>
      <c r="W21" s="62">
        <f>ROUND(AU21,round_as_displayed)</f>
        <v>601</v>
      </c>
      <c r="Z21" s="62">
        <f>ROUND(AX21,round_as_displayed)</f>
        <v>0</v>
      </c>
      <c r="AC21" s="61">
        <v>523.7</v>
      </c>
      <c r="AF21" s="61">
        <v>144.39</v>
      </c>
      <c r="AI21" s="61">
        <v>0</v>
      </c>
      <c r="AO21" s="61">
        <f>AC21+AF21+AI21+AL21</f>
        <v>668.09</v>
      </c>
      <c r="AR21" s="61">
        <v>668.09</v>
      </c>
      <c r="AU21" s="61">
        <v>601.39</v>
      </c>
      <c r="AX21" s="61">
        <v>0</v>
      </c>
      <c r="BA21" s="61">
        <f>AR21+AU21+AX21</f>
        <v>1269.48</v>
      </c>
      <c r="BC21" s="61">
        <v>601.39</v>
      </c>
      <c r="BD21" s="63">
        <v>0</v>
      </c>
      <c r="BE21" s="63"/>
      <c r="BF21" s="61" t="b">
        <f t="shared" si="0"/>
        <v>0</v>
      </c>
    </row>
    <row r="22" spans="1:60" ht="14.25" collapsed="1">
      <c r="A22" s="1" t="s">
        <v>532</v>
      </c>
      <c r="B22" s="96" t="s">
        <v>362</v>
      </c>
      <c r="C22" s="89" t="s">
        <v>508</v>
      </c>
      <c r="D22" s="97"/>
      <c r="E22" s="98">
        <f t="shared" si="1"/>
        <v>524</v>
      </c>
      <c r="F22" s="97"/>
      <c r="G22" s="97"/>
      <c r="H22" s="98">
        <f t="shared" si="2"/>
        <v>144</v>
      </c>
      <c r="I22" s="97"/>
      <c r="J22" s="97"/>
      <c r="K22" s="98">
        <f t="shared" si="3"/>
        <v>0</v>
      </c>
      <c r="L22" s="97"/>
      <c r="M22" s="97"/>
      <c r="N22" s="98">
        <f t="shared" si="4"/>
        <v>601</v>
      </c>
      <c r="O22" s="97"/>
      <c r="P22" s="97"/>
      <c r="Q22" s="99">
        <f t="shared" si="9"/>
        <v>1269</v>
      </c>
      <c r="R22" s="97"/>
      <c r="S22" s="97"/>
      <c r="T22" s="98">
        <f t="shared" si="5"/>
        <v>668</v>
      </c>
      <c r="U22" s="97"/>
      <c r="V22" s="97"/>
      <c r="W22" s="98">
        <f t="shared" si="6"/>
        <v>601</v>
      </c>
      <c r="X22" s="92"/>
      <c r="Y22" s="97"/>
      <c r="Z22" s="98">
        <f t="shared" si="7"/>
        <v>0</v>
      </c>
      <c r="AB22" s="14"/>
      <c r="AC22" s="39">
        <v>523.7</v>
      </c>
      <c r="AD22" s="14"/>
      <c r="AE22" s="14"/>
      <c r="AF22" s="26">
        <v>144.39</v>
      </c>
      <c r="AG22" s="14"/>
      <c r="AH22" s="14"/>
      <c r="AI22" s="26">
        <v>0</v>
      </c>
      <c r="AJ22" s="14"/>
      <c r="AK22" s="14"/>
      <c r="AL22" s="26">
        <f t="shared" si="8"/>
        <v>601.39</v>
      </c>
      <c r="AM22" s="14"/>
      <c r="AN22" s="14"/>
      <c r="AO22" s="26">
        <f t="shared" si="10"/>
        <v>1269.48</v>
      </c>
      <c r="AP22" s="14"/>
      <c r="AQ22" s="14"/>
      <c r="AR22" s="30">
        <v>668.09</v>
      </c>
      <c r="AS22" s="14"/>
      <c r="AT22" s="14"/>
      <c r="AU22" s="26">
        <v>601.39</v>
      </c>
      <c r="AV22" s="10"/>
      <c r="AW22" s="14"/>
      <c r="AX22" s="26">
        <v>0</v>
      </c>
      <c r="AY22" s="14"/>
      <c r="AZ22" s="14"/>
      <c r="BA22" s="30">
        <f t="shared" si="11"/>
        <v>1269.48</v>
      </c>
      <c r="BC22" s="1">
        <v>601.39</v>
      </c>
      <c r="BD22" s="1">
        <v>0</v>
      </c>
      <c r="BF22" s="1" t="b">
        <f t="shared" si="0"/>
        <v>0</v>
      </c>
      <c r="BH22" s="1">
        <f aca="true" t="shared" si="12" ref="BH22:BH113">SUM(T22:Z22)-SUM(E22:N22)</f>
        <v>0</v>
      </c>
    </row>
    <row r="23" spans="1:60" ht="14.25" hidden="1">
      <c r="A23" s="1" t="s">
        <v>684</v>
      </c>
      <c r="B23" s="50" t="s">
        <v>685</v>
      </c>
      <c r="C23" s="6" t="s">
        <v>508</v>
      </c>
      <c r="D23" s="14"/>
      <c r="E23" s="21">
        <f t="shared" si="1"/>
        <v>0</v>
      </c>
      <c r="F23" s="14"/>
      <c r="G23" s="14"/>
      <c r="H23" s="21">
        <f t="shared" si="2"/>
        <v>0</v>
      </c>
      <c r="I23" s="14"/>
      <c r="J23" s="14"/>
      <c r="K23" s="21">
        <f t="shared" si="3"/>
        <v>0</v>
      </c>
      <c r="L23" s="14"/>
      <c r="M23" s="14"/>
      <c r="N23" s="21">
        <f t="shared" si="4"/>
        <v>0</v>
      </c>
      <c r="O23" s="14"/>
      <c r="P23" s="14"/>
      <c r="Q23" s="30">
        <f t="shared" si="9"/>
        <v>0</v>
      </c>
      <c r="R23" s="14"/>
      <c r="S23" s="14"/>
      <c r="T23" s="21">
        <f t="shared" si="5"/>
        <v>0</v>
      </c>
      <c r="U23" s="14"/>
      <c r="V23" s="14"/>
      <c r="W23" s="21">
        <f t="shared" si="6"/>
        <v>0</v>
      </c>
      <c r="X23" s="10"/>
      <c r="Y23" s="14"/>
      <c r="Z23" s="21">
        <f t="shared" si="7"/>
        <v>0</v>
      </c>
      <c r="AB23" s="14"/>
      <c r="AC23" s="39">
        <v>0</v>
      </c>
      <c r="AD23" s="14"/>
      <c r="AE23" s="14"/>
      <c r="AF23" s="26">
        <v>0</v>
      </c>
      <c r="AG23" s="14"/>
      <c r="AH23" s="14"/>
      <c r="AI23" s="26">
        <v>0</v>
      </c>
      <c r="AJ23" s="14"/>
      <c r="AK23" s="14"/>
      <c r="AL23" s="26">
        <f t="shared" si="8"/>
        <v>0</v>
      </c>
      <c r="AM23" s="14"/>
      <c r="AN23" s="14"/>
      <c r="AO23" s="26">
        <f t="shared" si="10"/>
        <v>0</v>
      </c>
      <c r="AP23" s="14"/>
      <c r="AQ23" s="14"/>
      <c r="AR23" s="30">
        <v>0</v>
      </c>
      <c r="AS23" s="14"/>
      <c r="AT23" s="14"/>
      <c r="AU23" s="26">
        <v>0</v>
      </c>
      <c r="AV23" s="10"/>
      <c r="AW23" s="14"/>
      <c r="AX23" s="26">
        <v>0</v>
      </c>
      <c r="AY23" s="14"/>
      <c r="AZ23" s="14"/>
      <c r="BA23" s="30">
        <f t="shared" si="11"/>
        <v>0</v>
      </c>
      <c r="BC23" s="1">
        <v>0</v>
      </c>
      <c r="BD23" s="1">
        <v>0</v>
      </c>
      <c r="BF23" s="1" t="b">
        <f t="shared" si="0"/>
        <v>1</v>
      </c>
      <c r="BH23" s="1">
        <f t="shared" si="12"/>
        <v>0</v>
      </c>
    </row>
    <row r="24" spans="1:60" s="61" customFormat="1" ht="14.25" hidden="1" outlineLevel="1">
      <c r="A24" s="61" t="s">
        <v>125</v>
      </c>
      <c r="B24" s="61" t="s">
        <v>126</v>
      </c>
      <c r="E24" s="62">
        <f>ROUND(AC24,round_as_displayed)</f>
        <v>0</v>
      </c>
      <c r="H24" s="62">
        <f>ROUND(AF24,round_as_displayed)</f>
        <v>4989</v>
      </c>
      <c r="K24" s="62">
        <f>ROUND(AI24,round_as_displayed)</f>
        <v>96685</v>
      </c>
      <c r="N24" s="62">
        <f>ROUND(AL24,round_as_displayed)</f>
        <v>0</v>
      </c>
      <c r="Q24" s="62">
        <f>E24+H24+K24+N24</f>
        <v>101674</v>
      </c>
      <c r="T24" s="62">
        <f>ROUND(AR24,round_as_displayed)</f>
        <v>95520</v>
      </c>
      <c r="W24" s="62">
        <f>ROUND(AU24,round_as_displayed)</f>
        <v>6154</v>
      </c>
      <c r="Z24" s="62">
        <f>ROUND(AX24,round_as_displayed)</f>
        <v>0</v>
      </c>
      <c r="AC24" s="61">
        <v>0</v>
      </c>
      <c r="AF24" s="61">
        <v>4988.91</v>
      </c>
      <c r="AI24" s="61">
        <v>96684.75</v>
      </c>
      <c r="AO24" s="61">
        <f>AC24+AF24+AI24+AL24</f>
        <v>101673.66</v>
      </c>
      <c r="AR24" s="61">
        <v>95520.1</v>
      </c>
      <c r="AU24" s="61">
        <v>6153.56</v>
      </c>
      <c r="AX24" s="61">
        <v>0</v>
      </c>
      <c r="BA24" s="61">
        <f>AR24+AU24+AX24</f>
        <v>101673.66</v>
      </c>
      <c r="BC24" s="61">
        <v>0</v>
      </c>
      <c r="BD24" s="63">
        <v>0</v>
      </c>
      <c r="BE24" s="63"/>
      <c r="BF24" s="61" t="b">
        <f t="shared" si="0"/>
        <v>0</v>
      </c>
      <c r="BH24" s="1">
        <f t="shared" si="12"/>
        <v>0</v>
      </c>
    </row>
    <row r="25" spans="1:60" ht="14.25" collapsed="1">
      <c r="A25" s="1" t="s">
        <v>533</v>
      </c>
      <c r="B25" s="50" t="s">
        <v>61</v>
      </c>
      <c r="C25" s="6" t="s">
        <v>508</v>
      </c>
      <c r="D25" s="14"/>
      <c r="E25" s="21">
        <f t="shared" si="1"/>
        <v>0</v>
      </c>
      <c r="F25" s="14"/>
      <c r="G25" s="14"/>
      <c r="H25" s="21">
        <f t="shared" si="2"/>
        <v>4989</v>
      </c>
      <c r="I25" s="14"/>
      <c r="J25" s="14"/>
      <c r="K25" s="21">
        <f t="shared" si="3"/>
        <v>96685</v>
      </c>
      <c r="L25" s="14"/>
      <c r="M25" s="14"/>
      <c r="N25" s="21">
        <f t="shared" si="4"/>
        <v>0</v>
      </c>
      <c r="O25" s="14"/>
      <c r="P25" s="14"/>
      <c r="Q25" s="30">
        <f t="shared" si="9"/>
        <v>101674</v>
      </c>
      <c r="R25" s="14"/>
      <c r="S25" s="14"/>
      <c r="T25" s="21">
        <f t="shared" si="5"/>
        <v>95520</v>
      </c>
      <c r="U25" s="14"/>
      <c r="V25" s="14"/>
      <c r="W25" s="21">
        <f t="shared" si="6"/>
        <v>6154</v>
      </c>
      <c r="X25" s="10"/>
      <c r="Y25" s="14"/>
      <c r="Z25" s="21">
        <f t="shared" si="7"/>
        <v>0</v>
      </c>
      <c r="AB25" s="14"/>
      <c r="AC25" s="39">
        <v>0</v>
      </c>
      <c r="AD25" s="14"/>
      <c r="AE25" s="14"/>
      <c r="AF25" s="26">
        <v>4988.91</v>
      </c>
      <c r="AG25" s="14"/>
      <c r="AH25" s="14"/>
      <c r="AI25" s="26">
        <v>96684.75</v>
      </c>
      <c r="AJ25" s="14"/>
      <c r="AK25" s="14"/>
      <c r="AL25" s="26">
        <f t="shared" si="8"/>
        <v>0</v>
      </c>
      <c r="AM25" s="14"/>
      <c r="AN25" s="14"/>
      <c r="AO25" s="26">
        <f t="shared" si="10"/>
        <v>101673.66</v>
      </c>
      <c r="AP25" s="14"/>
      <c r="AQ25" s="14"/>
      <c r="AR25" s="30">
        <v>95520.1</v>
      </c>
      <c r="AS25" s="14"/>
      <c r="AT25" s="14"/>
      <c r="AU25" s="26">
        <v>6153.56</v>
      </c>
      <c r="AV25" s="10"/>
      <c r="AW25" s="14"/>
      <c r="AX25" s="26">
        <v>0</v>
      </c>
      <c r="AY25" s="14"/>
      <c r="AZ25" s="14"/>
      <c r="BA25" s="30">
        <f t="shared" si="11"/>
        <v>101673.66</v>
      </c>
      <c r="BC25" s="1">
        <v>0</v>
      </c>
      <c r="BD25" s="1">
        <v>0</v>
      </c>
      <c r="BF25" s="1" t="b">
        <f t="shared" si="0"/>
        <v>0</v>
      </c>
      <c r="BH25" s="1">
        <f t="shared" si="12"/>
        <v>0</v>
      </c>
    </row>
    <row r="26" spans="1:60" s="61" customFormat="1" ht="14.25" hidden="1" outlineLevel="1">
      <c r="A26" s="61" t="s">
        <v>127</v>
      </c>
      <c r="B26" s="61" t="s">
        <v>128</v>
      </c>
      <c r="E26" s="62">
        <f>ROUND(AC26,round_as_displayed)</f>
        <v>0</v>
      </c>
      <c r="H26" s="62">
        <f>ROUND(AF26,round_as_displayed)</f>
        <v>0</v>
      </c>
      <c r="K26" s="62">
        <f>ROUND(AI26,round_as_displayed)</f>
        <v>703</v>
      </c>
      <c r="N26" s="62">
        <f>ROUND(AL26,round_as_displayed)</f>
        <v>0</v>
      </c>
      <c r="Q26" s="62">
        <f>E26+H26+K26+N26</f>
        <v>703</v>
      </c>
      <c r="T26" s="62">
        <f>ROUND(AR26,round_as_displayed)</f>
        <v>1171</v>
      </c>
      <c r="W26" s="62">
        <f>ROUND(AU26,round_as_displayed)</f>
        <v>0</v>
      </c>
      <c r="Z26" s="62">
        <f>ROUND(AX26,round_as_displayed)</f>
        <v>0</v>
      </c>
      <c r="AC26" s="61">
        <v>0</v>
      </c>
      <c r="AF26" s="61">
        <v>0</v>
      </c>
      <c r="AI26" s="61">
        <v>702.6</v>
      </c>
      <c r="AO26" s="61">
        <f>AC26+AF26+AI26+AL26</f>
        <v>702.6</v>
      </c>
      <c r="AR26" s="61">
        <v>1171</v>
      </c>
      <c r="AU26" s="61">
        <v>0</v>
      </c>
      <c r="AX26" s="61">
        <v>0</v>
      </c>
      <c r="BA26" s="61">
        <f>AR26+AU26+AX26</f>
        <v>1171</v>
      </c>
      <c r="BC26" s="61">
        <v>468.4</v>
      </c>
      <c r="BD26" s="63">
        <v>0</v>
      </c>
      <c r="BE26" s="63"/>
      <c r="BF26" s="61" t="b">
        <f t="shared" si="0"/>
        <v>0</v>
      </c>
      <c r="BH26" s="1">
        <f t="shared" si="12"/>
        <v>468</v>
      </c>
    </row>
    <row r="27" spans="1:60" ht="14.25" collapsed="1">
      <c r="A27" s="1" t="s">
        <v>534</v>
      </c>
      <c r="B27" s="96" t="s">
        <v>128</v>
      </c>
      <c r="C27" s="89" t="s">
        <v>508</v>
      </c>
      <c r="D27" s="97"/>
      <c r="E27" s="98">
        <f t="shared" si="1"/>
        <v>0</v>
      </c>
      <c r="F27" s="97"/>
      <c r="G27" s="97"/>
      <c r="H27" s="98">
        <f t="shared" si="2"/>
        <v>0</v>
      </c>
      <c r="I27" s="97"/>
      <c r="J27" s="97"/>
      <c r="K27" s="98">
        <f t="shared" si="3"/>
        <v>703</v>
      </c>
      <c r="L27" s="97"/>
      <c r="M27" s="97"/>
      <c r="N27" s="98">
        <f t="shared" si="4"/>
        <v>468</v>
      </c>
      <c r="O27" s="97"/>
      <c r="P27" s="97"/>
      <c r="Q27" s="99">
        <f t="shared" si="9"/>
        <v>1171</v>
      </c>
      <c r="R27" s="97"/>
      <c r="S27" s="97"/>
      <c r="T27" s="98">
        <f t="shared" si="5"/>
        <v>1171</v>
      </c>
      <c r="U27" s="97"/>
      <c r="V27" s="97"/>
      <c r="W27" s="98">
        <f t="shared" si="6"/>
        <v>0</v>
      </c>
      <c r="X27" s="92"/>
      <c r="Y27" s="97"/>
      <c r="Z27" s="98">
        <f t="shared" si="7"/>
        <v>0</v>
      </c>
      <c r="AB27" s="14"/>
      <c r="AC27" s="39">
        <v>0</v>
      </c>
      <c r="AD27" s="14"/>
      <c r="AE27" s="14"/>
      <c r="AF27" s="26">
        <v>0</v>
      </c>
      <c r="AG27" s="14"/>
      <c r="AH27" s="14"/>
      <c r="AI27" s="26">
        <v>702.6</v>
      </c>
      <c r="AJ27" s="14"/>
      <c r="AK27" s="14"/>
      <c r="AL27" s="26">
        <f t="shared" si="8"/>
        <v>468.4</v>
      </c>
      <c r="AM27" s="14"/>
      <c r="AN27" s="14"/>
      <c r="AO27" s="26">
        <f t="shared" si="10"/>
        <v>1171</v>
      </c>
      <c r="AP27" s="14"/>
      <c r="AQ27" s="14"/>
      <c r="AR27" s="30">
        <v>1171</v>
      </c>
      <c r="AS27" s="14"/>
      <c r="AT27" s="14"/>
      <c r="AU27" s="26">
        <v>0</v>
      </c>
      <c r="AV27" s="10"/>
      <c r="AW27" s="14"/>
      <c r="AX27" s="26">
        <v>0</v>
      </c>
      <c r="AY27" s="14"/>
      <c r="AZ27" s="14"/>
      <c r="BA27" s="30">
        <f t="shared" si="11"/>
        <v>1171</v>
      </c>
      <c r="BC27" s="1">
        <v>468.4</v>
      </c>
      <c r="BD27" s="1">
        <v>0</v>
      </c>
      <c r="BF27" s="1" t="b">
        <f t="shared" si="0"/>
        <v>0</v>
      </c>
      <c r="BH27" s="1">
        <f t="shared" si="12"/>
        <v>0</v>
      </c>
    </row>
    <row r="28" spans="1:60" ht="14.25" hidden="1">
      <c r="A28" s="1" t="s">
        <v>535</v>
      </c>
      <c r="B28" s="50" t="s">
        <v>234</v>
      </c>
      <c r="C28" s="6" t="s">
        <v>508</v>
      </c>
      <c r="D28" s="14"/>
      <c r="E28" s="21">
        <f t="shared" si="1"/>
        <v>0</v>
      </c>
      <c r="F28" s="14"/>
      <c r="G28" s="14"/>
      <c r="H28" s="21">
        <f t="shared" si="2"/>
        <v>0</v>
      </c>
      <c r="I28" s="14"/>
      <c r="J28" s="14"/>
      <c r="K28" s="21">
        <f t="shared" si="3"/>
        <v>0</v>
      </c>
      <c r="L28" s="14"/>
      <c r="M28" s="14"/>
      <c r="N28" s="21">
        <f t="shared" si="4"/>
        <v>0</v>
      </c>
      <c r="O28" s="14"/>
      <c r="P28" s="14"/>
      <c r="Q28" s="30">
        <f t="shared" si="9"/>
        <v>0</v>
      </c>
      <c r="R28" s="14"/>
      <c r="S28" s="14"/>
      <c r="T28" s="21">
        <f t="shared" si="5"/>
        <v>0</v>
      </c>
      <c r="U28" s="14"/>
      <c r="V28" s="14"/>
      <c r="W28" s="21">
        <f t="shared" si="6"/>
        <v>0</v>
      </c>
      <c r="X28" s="10"/>
      <c r="Y28" s="14"/>
      <c r="Z28" s="21">
        <f t="shared" si="7"/>
        <v>0</v>
      </c>
      <c r="AB28" s="14"/>
      <c r="AC28" s="39">
        <v>0</v>
      </c>
      <c r="AD28" s="14"/>
      <c r="AE28" s="14"/>
      <c r="AF28" s="26">
        <v>0</v>
      </c>
      <c r="AG28" s="14"/>
      <c r="AH28" s="14"/>
      <c r="AI28" s="26">
        <v>0</v>
      </c>
      <c r="AJ28" s="14"/>
      <c r="AK28" s="14"/>
      <c r="AL28" s="26">
        <f t="shared" si="8"/>
        <v>0</v>
      </c>
      <c r="AM28" s="14"/>
      <c r="AN28" s="14"/>
      <c r="AO28" s="26">
        <f t="shared" si="10"/>
        <v>0</v>
      </c>
      <c r="AP28" s="14"/>
      <c r="AQ28" s="14"/>
      <c r="AR28" s="30">
        <v>0</v>
      </c>
      <c r="AS28" s="14"/>
      <c r="AT28" s="14"/>
      <c r="AU28" s="26">
        <v>0</v>
      </c>
      <c r="AV28" s="10"/>
      <c r="AW28" s="14"/>
      <c r="AX28" s="26">
        <v>0</v>
      </c>
      <c r="AY28" s="14"/>
      <c r="AZ28" s="14"/>
      <c r="BA28" s="30">
        <f t="shared" si="11"/>
        <v>0</v>
      </c>
      <c r="BC28" s="1">
        <v>0</v>
      </c>
      <c r="BD28" s="1">
        <v>0</v>
      </c>
      <c r="BF28" s="1" t="b">
        <f t="shared" si="0"/>
        <v>1</v>
      </c>
      <c r="BH28" s="1">
        <f t="shared" si="12"/>
        <v>0</v>
      </c>
    </row>
    <row r="29" spans="1:60" ht="14.25" hidden="1">
      <c r="A29" s="1" t="s">
        <v>536</v>
      </c>
      <c r="B29" s="50" t="s">
        <v>363</v>
      </c>
      <c r="C29" s="6" t="s">
        <v>508</v>
      </c>
      <c r="D29" s="14"/>
      <c r="E29" s="21">
        <f t="shared" si="1"/>
        <v>0</v>
      </c>
      <c r="F29" s="14"/>
      <c r="G29" s="14"/>
      <c r="H29" s="21">
        <f t="shared" si="2"/>
        <v>0</v>
      </c>
      <c r="I29" s="14"/>
      <c r="J29" s="14"/>
      <c r="K29" s="21">
        <f t="shared" si="3"/>
        <v>0</v>
      </c>
      <c r="L29" s="14"/>
      <c r="M29" s="14"/>
      <c r="N29" s="21">
        <f t="shared" si="4"/>
        <v>0</v>
      </c>
      <c r="O29" s="14"/>
      <c r="P29" s="14"/>
      <c r="Q29" s="30">
        <f t="shared" si="9"/>
        <v>0</v>
      </c>
      <c r="R29" s="14"/>
      <c r="S29" s="14"/>
      <c r="T29" s="21">
        <f t="shared" si="5"/>
        <v>0</v>
      </c>
      <c r="U29" s="14"/>
      <c r="V29" s="14"/>
      <c r="W29" s="21">
        <f t="shared" si="6"/>
        <v>0</v>
      </c>
      <c r="X29" s="10"/>
      <c r="Y29" s="14"/>
      <c r="Z29" s="21">
        <f t="shared" si="7"/>
        <v>0</v>
      </c>
      <c r="AB29" s="14"/>
      <c r="AC29" s="39">
        <v>0</v>
      </c>
      <c r="AD29" s="14"/>
      <c r="AE29" s="14"/>
      <c r="AF29" s="26">
        <v>0</v>
      </c>
      <c r="AG29" s="14"/>
      <c r="AH29" s="14"/>
      <c r="AI29" s="26">
        <v>0</v>
      </c>
      <c r="AJ29" s="14"/>
      <c r="AK29" s="14"/>
      <c r="AL29" s="26">
        <f t="shared" si="8"/>
        <v>0</v>
      </c>
      <c r="AM29" s="14"/>
      <c r="AN29" s="14"/>
      <c r="AO29" s="26">
        <f t="shared" si="10"/>
        <v>0</v>
      </c>
      <c r="AP29" s="14"/>
      <c r="AQ29" s="14"/>
      <c r="AR29" s="30">
        <v>0</v>
      </c>
      <c r="AS29" s="14"/>
      <c r="AT29" s="14"/>
      <c r="AU29" s="26">
        <v>0</v>
      </c>
      <c r="AV29" s="10"/>
      <c r="AW29" s="14"/>
      <c r="AX29" s="26">
        <v>0</v>
      </c>
      <c r="AY29" s="14"/>
      <c r="AZ29" s="14"/>
      <c r="BA29" s="30">
        <f t="shared" si="11"/>
        <v>0</v>
      </c>
      <c r="BC29" s="1">
        <v>0</v>
      </c>
      <c r="BD29" s="1">
        <v>0</v>
      </c>
      <c r="BF29" s="1" t="b">
        <f t="shared" si="0"/>
        <v>1</v>
      </c>
      <c r="BH29" s="1">
        <f t="shared" si="12"/>
        <v>0</v>
      </c>
    </row>
    <row r="30" spans="1:60" ht="14.25" hidden="1">
      <c r="A30" s="1" t="s">
        <v>537</v>
      </c>
      <c r="B30" s="50" t="s">
        <v>686</v>
      </c>
      <c r="C30" s="6" t="s">
        <v>508</v>
      </c>
      <c r="D30" s="14"/>
      <c r="E30" s="21">
        <f t="shared" si="1"/>
        <v>0</v>
      </c>
      <c r="F30" s="14"/>
      <c r="G30" s="14"/>
      <c r="H30" s="21">
        <f t="shared" si="2"/>
        <v>0</v>
      </c>
      <c r="I30" s="14"/>
      <c r="J30" s="14"/>
      <c r="K30" s="21">
        <f t="shared" si="3"/>
        <v>0</v>
      </c>
      <c r="L30" s="14"/>
      <c r="M30" s="14"/>
      <c r="N30" s="21">
        <f t="shared" si="4"/>
        <v>0</v>
      </c>
      <c r="O30" s="14"/>
      <c r="P30" s="14"/>
      <c r="Q30" s="30">
        <f t="shared" si="9"/>
        <v>0</v>
      </c>
      <c r="R30" s="14"/>
      <c r="S30" s="14"/>
      <c r="T30" s="21">
        <f t="shared" si="5"/>
        <v>0</v>
      </c>
      <c r="U30" s="14"/>
      <c r="V30" s="14"/>
      <c r="W30" s="21">
        <f t="shared" si="6"/>
        <v>0</v>
      </c>
      <c r="X30" s="10"/>
      <c r="Y30" s="14"/>
      <c r="Z30" s="21">
        <f t="shared" si="7"/>
        <v>0</v>
      </c>
      <c r="AB30" s="14"/>
      <c r="AC30" s="39">
        <v>0</v>
      </c>
      <c r="AD30" s="14"/>
      <c r="AE30" s="14"/>
      <c r="AF30" s="26">
        <v>0</v>
      </c>
      <c r="AG30" s="14"/>
      <c r="AH30" s="14"/>
      <c r="AI30" s="26">
        <v>0</v>
      </c>
      <c r="AJ30" s="14"/>
      <c r="AK30" s="14"/>
      <c r="AL30" s="26">
        <f t="shared" si="8"/>
        <v>0</v>
      </c>
      <c r="AM30" s="14"/>
      <c r="AN30" s="14"/>
      <c r="AO30" s="26">
        <f>AC30+AF30+AI30+AL30</f>
        <v>0</v>
      </c>
      <c r="AP30" s="14"/>
      <c r="AQ30" s="14"/>
      <c r="AR30" s="30">
        <v>0</v>
      </c>
      <c r="AS30" s="14"/>
      <c r="AT30" s="14"/>
      <c r="AU30" s="26">
        <v>0</v>
      </c>
      <c r="AV30" s="10"/>
      <c r="AW30" s="14"/>
      <c r="AX30" s="26">
        <v>0</v>
      </c>
      <c r="AY30" s="14"/>
      <c r="AZ30" s="14"/>
      <c r="BA30" s="30">
        <f t="shared" si="11"/>
        <v>0</v>
      </c>
      <c r="BC30" s="1">
        <v>0</v>
      </c>
      <c r="BD30" s="1">
        <v>0</v>
      </c>
      <c r="BF30" s="1" t="b">
        <f t="shared" si="0"/>
        <v>1</v>
      </c>
      <c r="BH30" s="1">
        <f t="shared" si="12"/>
        <v>0</v>
      </c>
    </row>
    <row r="31" spans="2:60" ht="14.25">
      <c r="B31" s="56" t="s">
        <v>8</v>
      </c>
      <c r="C31" s="6" t="s">
        <v>508</v>
      </c>
      <c r="D31" s="7"/>
      <c r="E31" s="22">
        <f>E16+E17+E18+E19+E20+E22+E23+E25+E27+E28+E29+E30</f>
        <v>524</v>
      </c>
      <c r="G31" s="7"/>
      <c r="H31" s="22">
        <f>H16+H17+H18+H19+H20+H22+H23+H25+H27+H28+H29+H30</f>
        <v>5245</v>
      </c>
      <c r="J31" s="7"/>
      <c r="K31" s="22">
        <f>K16+K17+K18+K19+K20+K22+K23+K25+K27+K28+K29+K30</f>
        <v>102768</v>
      </c>
      <c r="M31" s="7"/>
      <c r="N31" s="22">
        <f>N16+N17+N18+N19+N20+N22+N23+N25+N27+N28+N29+N30</f>
        <v>4656</v>
      </c>
      <c r="P31" s="7"/>
      <c r="Q31" s="22">
        <f>Q16+Q17+Q18+Q19+Q20+Q22+Q23+Q25+Q27+Q28+Q29+Q30</f>
        <v>113193</v>
      </c>
      <c r="S31" s="7"/>
      <c r="T31" s="22">
        <f>T16+T17+T18+T19+T20+T22+T23+T25+T27+T28+T29+T30</f>
        <v>106438</v>
      </c>
      <c r="V31" s="7"/>
      <c r="W31" s="22">
        <f>W16+W17+W18+W19+W20+W22+W23+W25+W27+W28+W29+W30</f>
        <v>6755</v>
      </c>
      <c r="X31" s="10"/>
      <c r="Y31" s="7"/>
      <c r="Z31" s="22">
        <f>Z16+Z17+Z18+Z19+Z20+Z22+Z23+Z25+Z27+Z28+Z29+Z30</f>
        <v>0</v>
      </c>
      <c r="AB31" s="7"/>
      <c r="AC31" s="40">
        <f>AC16+AC17+AC18+AC19+AC20+AC22+AC23+AC25+AC27+AC28+AC29+AC30</f>
        <v>523.7</v>
      </c>
      <c r="AE31" s="7"/>
      <c r="AF31" s="40">
        <f>AF16+AF17+AF18+AF19+AF20+AF22+AF23+AF25+AF27+AF28+AF29+AF30</f>
        <v>5245.24</v>
      </c>
      <c r="AH31" s="7"/>
      <c r="AI31" s="40">
        <f>AI16+AI17+AI18+AI19+AI20+AI22+AI23+AI25+AI27+AI28+AI29+AI30</f>
        <v>102767.78</v>
      </c>
      <c r="AK31" s="7"/>
      <c r="AL31" s="40">
        <f>AL16+AL17+AL18+AL19+AL20+AL22+AL23+AL25+AL27+AL28+AL29+AL30</f>
        <v>4656.74</v>
      </c>
      <c r="AN31" s="7"/>
      <c r="AO31" s="40">
        <f>AO16+AO17+AO18+AO19+AO20+AO22+AO23+AO25+AO27+AO28+AO29+AO30</f>
        <v>113193.46</v>
      </c>
      <c r="AQ31" s="7"/>
      <c r="AR31" s="22">
        <f>AR16+AR17+AR18+AR19+AR20+AR22+AR23+AR25+AR27+AR28+AR29+AR30</f>
        <v>106438.51000000001</v>
      </c>
      <c r="AT31" s="7"/>
      <c r="AU31" s="22">
        <f>AU16+AU17+AU18+AU19+AU20+AU22+AU23+AU25+AU27+AU28+AU29+AU30</f>
        <v>6754.950000000001</v>
      </c>
      <c r="AV31" s="10"/>
      <c r="AW31" s="7"/>
      <c r="AX31" s="22">
        <f>AX16+AX17+AX18+AX19+AX20+AX22+AX23+AX25+AX27+AX28+AX29+AX30</f>
        <v>0</v>
      </c>
      <c r="AZ31" s="7"/>
      <c r="BA31" s="22">
        <f>BA16+BA17+BA18+BA19+BA20+BA22+BA23+BA25+BA27+BA28+BA29+BA30</f>
        <v>113193.46</v>
      </c>
      <c r="BF31" s="1" t="b">
        <f>BF14</f>
        <v>0</v>
      </c>
      <c r="BH31" s="1">
        <f t="shared" si="12"/>
        <v>0</v>
      </c>
    </row>
    <row r="32" spans="2:60" ht="14.25">
      <c r="B32" s="100"/>
      <c r="C32" s="89"/>
      <c r="D32" s="89"/>
      <c r="E32" s="98"/>
      <c r="F32" s="89"/>
      <c r="G32" s="89"/>
      <c r="H32" s="98"/>
      <c r="I32" s="89"/>
      <c r="J32" s="89"/>
      <c r="K32" s="98"/>
      <c r="L32" s="89"/>
      <c r="M32" s="89"/>
      <c r="N32" s="98"/>
      <c r="O32" s="89"/>
      <c r="P32" s="89"/>
      <c r="Q32" s="99"/>
      <c r="R32" s="89"/>
      <c r="S32" s="89"/>
      <c r="T32" s="98"/>
      <c r="U32" s="89"/>
      <c r="V32" s="89"/>
      <c r="W32" s="98"/>
      <c r="X32" s="92"/>
      <c r="Y32" s="89"/>
      <c r="Z32" s="98"/>
      <c r="AC32" s="39"/>
      <c r="AF32" s="26"/>
      <c r="AI32" s="26"/>
      <c r="AL32" s="26"/>
      <c r="AO32" s="26"/>
      <c r="AR32" s="30"/>
      <c r="AU32" s="26"/>
      <c r="AV32" s="10"/>
      <c r="AX32" s="26"/>
      <c r="BA32" s="30"/>
      <c r="BF32" s="1" t="s">
        <v>508</v>
      </c>
      <c r="BH32" s="1">
        <f t="shared" si="12"/>
        <v>0</v>
      </c>
    </row>
    <row r="33" spans="2:60" ht="14.25">
      <c r="B33" s="51" t="s">
        <v>538</v>
      </c>
      <c r="E33" s="21"/>
      <c r="H33" s="21"/>
      <c r="K33" s="21"/>
      <c r="N33" s="21"/>
      <c r="Q33" s="30"/>
      <c r="T33" s="21"/>
      <c r="W33" s="21"/>
      <c r="X33" s="10"/>
      <c r="Z33" s="21"/>
      <c r="AC33" s="39"/>
      <c r="AF33" s="26"/>
      <c r="AI33" s="26"/>
      <c r="AL33" s="26"/>
      <c r="AO33" s="26"/>
      <c r="AR33" s="30"/>
      <c r="AU33" s="26"/>
      <c r="AV33" s="10"/>
      <c r="AX33" s="26"/>
      <c r="BA33" s="30"/>
      <c r="BF33" s="1" t="b">
        <f>IF(AND(BF40,BF42,BF44,BF46,BF48,BF49),TRUE,FALSE)</f>
        <v>0</v>
      </c>
      <c r="BH33" s="1">
        <f t="shared" si="12"/>
        <v>0</v>
      </c>
    </row>
    <row r="34" spans="1:60" s="61" customFormat="1" ht="14.25" hidden="1" outlineLevel="1">
      <c r="A34" s="61" t="s">
        <v>129</v>
      </c>
      <c r="B34" s="61" t="s">
        <v>130</v>
      </c>
      <c r="E34" s="62">
        <f>ROUND(AC34,round_as_displayed)</f>
        <v>0</v>
      </c>
      <c r="H34" s="62">
        <f aca="true" t="shared" si="13" ref="H34:H39">ROUND(AF34,round_as_displayed)</f>
        <v>0</v>
      </c>
      <c r="K34" s="62">
        <f>ROUND(AI34,round_as_displayed)</f>
        <v>2997390</v>
      </c>
      <c r="N34" s="62">
        <f aca="true" t="shared" si="14" ref="N34:N39">ROUND(AL34,round_as_displayed)</f>
        <v>0</v>
      </c>
      <c r="Q34" s="62">
        <f aca="true" t="shared" si="15" ref="Q34:Q39">E34+H34+K34+N34</f>
        <v>2997390</v>
      </c>
      <c r="T34" s="62">
        <f>ROUND(AR34,round_as_displayed)</f>
        <v>2442495</v>
      </c>
      <c r="W34" s="62">
        <f aca="true" t="shared" si="16" ref="W34:W39">ROUND(AU34,round_as_displayed)</f>
        <v>335442</v>
      </c>
      <c r="Z34" s="62">
        <f>ROUND(AX34,round_as_displayed)</f>
        <v>219453</v>
      </c>
      <c r="AC34" s="61">
        <v>0</v>
      </c>
      <c r="AF34" s="61">
        <v>0</v>
      </c>
      <c r="AI34" s="61">
        <v>2997390.48</v>
      </c>
      <c r="AO34" s="61">
        <f aca="true" t="shared" si="17" ref="AO34:AO39">AC34+AF34+AI34+AL34</f>
        <v>2997390.48</v>
      </c>
      <c r="AR34" s="61">
        <v>2442495.43</v>
      </c>
      <c r="AU34" s="61">
        <v>335441.83</v>
      </c>
      <c r="AX34" s="61">
        <v>219453.22</v>
      </c>
      <c r="BA34" s="61">
        <f aca="true" t="shared" si="18" ref="BA34:BA39">AR34+AU34+AX34</f>
        <v>2997390.4800000004</v>
      </c>
      <c r="BC34" s="61">
        <v>0</v>
      </c>
      <c r="BD34" s="63">
        <v>0</v>
      </c>
      <c r="BE34" s="63"/>
      <c r="BF34" s="61" t="b">
        <f aca="true" t="shared" si="19" ref="BF34:BF49">IF(AND(AC34=0,AF34=0,AI34=0,AL34=0),TRUE,FALSE)</f>
        <v>0</v>
      </c>
      <c r="BH34" s="1">
        <f t="shared" si="12"/>
        <v>0</v>
      </c>
    </row>
    <row r="35" spans="1:60" s="61" customFormat="1" ht="14.25" hidden="1" outlineLevel="1">
      <c r="A35" s="61" t="s">
        <v>131</v>
      </c>
      <c r="B35" s="61" t="s">
        <v>132</v>
      </c>
      <c r="E35" s="62">
        <f>ROUND(AC35,round_as_displayed)</f>
        <v>0</v>
      </c>
      <c r="H35" s="62">
        <f t="shared" si="13"/>
        <v>0</v>
      </c>
      <c r="K35" s="62">
        <f>ROUND(AI35,round_as_displayed)</f>
        <v>2962161</v>
      </c>
      <c r="N35" s="62">
        <f t="shared" si="14"/>
        <v>0</v>
      </c>
      <c r="Q35" s="62">
        <f t="shared" si="15"/>
        <v>2962161</v>
      </c>
      <c r="T35" s="62">
        <f>ROUND(AR35,round_as_displayed)</f>
        <v>2534078</v>
      </c>
      <c r="W35" s="62">
        <f t="shared" si="16"/>
        <v>208663</v>
      </c>
      <c r="Z35" s="62">
        <f>ROUND(AX35,round_as_displayed)</f>
        <v>219420</v>
      </c>
      <c r="AC35" s="61">
        <v>0</v>
      </c>
      <c r="AF35" s="61">
        <v>0</v>
      </c>
      <c r="AI35" s="61">
        <v>2962160.94</v>
      </c>
      <c r="AO35" s="61">
        <f t="shared" si="17"/>
        <v>2962160.94</v>
      </c>
      <c r="AR35" s="61">
        <v>2534077.54</v>
      </c>
      <c r="AU35" s="61">
        <v>208663.31</v>
      </c>
      <c r="AX35" s="61">
        <v>219420.09</v>
      </c>
      <c r="BA35" s="61">
        <f t="shared" si="18"/>
        <v>2962160.94</v>
      </c>
      <c r="BC35" s="61">
        <v>0</v>
      </c>
      <c r="BD35" s="63">
        <v>0</v>
      </c>
      <c r="BE35" s="63"/>
      <c r="BF35" s="61" t="b">
        <f t="shared" si="19"/>
        <v>0</v>
      </c>
      <c r="BH35" s="1">
        <f t="shared" si="12"/>
        <v>0</v>
      </c>
    </row>
    <row r="36" spans="1:60" s="61" customFormat="1" ht="14.25" hidden="1" outlineLevel="1">
      <c r="A36" s="61" t="s">
        <v>133</v>
      </c>
      <c r="B36" s="61" t="s">
        <v>134</v>
      </c>
      <c r="E36" s="62">
        <f>ROUND(AC36,round_as_displayed)</f>
        <v>0</v>
      </c>
      <c r="H36" s="62">
        <f t="shared" si="13"/>
        <v>0</v>
      </c>
      <c r="K36" s="62">
        <f>ROUND(AI36,round_as_displayed)</f>
        <v>2243416</v>
      </c>
      <c r="N36" s="62">
        <f t="shared" si="14"/>
        <v>0</v>
      </c>
      <c r="Q36" s="62">
        <f t="shared" si="15"/>
        <v>2243416</v>
      </c>
      <c r="T36" s="62">
        <f>ROUND(AR36,round_as_displayed)</f>
        <v>2071990</v>
      </c>
      <c r="W36" s="62">
        <f t="shared" si="16"/>
        <v>5246</v>
      </c>
      <c r="Z36" s="62">
        <f>ROUND(AX36,round_as_displayed)</f>
        <v>166179</v>
      </c>
      <c r="AC36" s="61">
        <v>0</v>
      </c>
      <c r="AF36" s="61">
        <v>0</v>
      </c>
      <c r="AI36" s="61">
        <v>2243415.89</v>
      </c>
      <c r="AO36" s="61">
        <f t="shared" si="17"/>
        <v>2243415.89</v>
      </c>
      <c r="AR36" s="61">
        <v>2071990.42</v>
      </c>
      <c r="AU36" s="61">
        <v>5246.3</v>
      </c>
      <c r="AX36" s="61">
        <v>166179.17</v>
      </c>
      <c r="BA36" s="61">
        <f t="shared" si="18"/>
        <v>2243415.89</v>
      </c>
      <c r="BC36" s="61">
        <v>0</v>
      </c>
      <c r="BD36" s="63">
        <v>0</v>
      </c>
      <c r="BE36" s="63"/>
      <c r="BF36" s="61" t="b">
        <f t="shared" si="19"/>
        <v>0</v>
      </c>
      <c r="BH36" s="1">
        <f t="shared" si="12"/>
        <v>-1</v>
      </c>
    </row>
    <row r="37" spans="1:60" s="61" customFormat="1" ht="14.25" hidden="1" outlineLevel="1">
      <c r="A37" s="61" t="s">
        <v>135</v>
      </c>
      <c r="B37" s="61" t="s">
        <v>136</v>
      </c>
      <c r="E37" s="62">
        <f>ROUND(AC37,round_as_displayed)</f>
        <v>2586724</v>
      </c>
      <c r="H37" s="62">
        <f t="shared" si="13"/>
        <v>0</v>
      </c>
      <c r="K37" s="62">
        <f>ROUND(AI37,round_as_displayed)</f>
        <v>0</v>
      </c>
      <c r="N37" s="62">
        <f t="shared" si="14"/>
        <v>0</v>
      </c>
      <c r="Q37" s="62">
        <f t="shared" si="15"/>
        <v>2586724</v>
      </c>
      <c r="T37" s="62">
        <f>ROUND(AR37,round_as_displayed)</f>
        <v>2404572</v>
      </c>
      <c r="W37" s="62">
        <f t="shared" si="16"/>
        <v>182151</v>
      </c>
      <c r="Z37" s="62">
        <f>ROUND(AX37,round_as_displayed)</f>
        <v>0</v>
      </c>
      <c r="AC37" s="61">
        <v>2586723.6</v>
      </c>
      <c r="AF37" s="61">
        <v>0</v>
      </c>
      <c r="AI37" s="61">
        <v>0</v>
      </c>
      <c r="AO37" s="61">
        <f t="shared" si="17"/>
        <v>2586723.6</v>
      </c>
      <c r="AR37" s="61">
        <v>2404572.22</v>
      </c>
      <c r="AU37" s="61">
        <v>182151.38</v>
      </c>
      <c r="AX37" s="61">
        <v>0</v>
      </c>
      <c r="BA37" s="61">
        <f t="shared" si="18"/>
        <v>2586723.6</v>
      </c>
      <c r="BC37" s="61">
        <v>0</v>
      </c>
      <c r="BD37" s="63">
        <v>0</v>
      </c>
      <c r="BE37" s="63"/>
      <c r="BF37" s="61" t="b">
        <f t="shared" si="19"/>
        <v>0</v>
      </c>
      <c r="BH37" s="1">
        <f t="shared" si="12"/>
        <v>-1</v>
      </c>
    </row>
    <row r="38" spans="1:60" ht="14.25" collapsed="1">
      <c r="A38" s="1" t="s">
        <v>57</v>
      </c>
      <c r="B38" s="96" t="s">
        <v>43</v>
      </c>
      <c r="C38" s="89" t="s">
        <v>508</v>
      </c>
      <c r="D38" s="97"/>
      <c r="E38" s="98">
        <f>ROUND(AC38,round_as_displayed)-1</f>
        <v>2586723</v>
      </c>
      <c r="F38" s="97"/>
      <c r="G38" s="97"/>
      <c r="H38" s="98">
        <f t="shared" si="13"/>
        <v>0</v>
      </c>
      <c r="I38" s="97"/>
      <c r="J38" s="97"/>
      <c r="K38" s="98">
        <f>ROUND(AI38,round_as_displayed)+1</f>
        <v>8202968</v>
      </c>
      <c r="L38" s="97"/>
      <c r="M38" s="97"/>
      <c r="N38" s="98">
        <f t="shared" si="14"/>
        <v>0</v>
      </c>
      <c r="O38" s="97"/>
      <c r="P38" s="97"/>
      <c r="Q38" s="99">
        <f t="shared" si="15"/>
        <v>10789691</v>
      </c>
      <c r="R38" s="97"/>
      <c r="S38" s="97"/>
      <c r="T38" s="98">
        <f>ROUND(AR38,round_as_displayed)-1</f>
        <v>9453135</v>
      </c>
      <c r="U38" s="97"/>
      <c r="V38" s="97"/>
      <c r="W38" s="98">
        <f t="shared" si="16"/>
        <v>731503</v>
      </c>
      <c r="X38" s="92"/>
      <c r="Y38" s="97"/>
      <c r="Z38" s="98">
        <f>ROUND(AX38,round_as_displayed)+1</f>
        <v>605053</v>
      </c>
      <c r="AB38" s="14"/>
      <c r="AC38" s="39">
        <v>2586723.6</v>
      </c>
      <c r="AD38" s="14"/>
      <c r="AE38" s="14"/>
      <c r="AF38" s="26">
        <v>0</v>
      </c>
      <c r="AG38" s="14"/>
      <c r="AH38" s="14"/>
      <c r="AI38" s="26">
        <v>8202967.3100000005</v>
      </c>
      <c r="AJ38" s="14"/>
      <c r="AK38" s="14"/>
      <c r="AL38" s="26">
        <f>BC38</f>
        <v>0</v>
      </c>
      <c r="AM38" s="14"/>
      <c r="AN38" s="14"/>
      <c r="AO38" s="26">
        <f t="shared" si="17"/>
        <v>10789690.91</v>
      </c>
      <c r="AP38" s="14"/>
      <c r="AQ38" s="14"/>
      <c r="AR38" s="30">
        <v>9453135.61</v>
      </c>
      <c r="AS38" s="14"/>
      <c r="AT38" s="14"/>
      <c r="AU38" s="26">
        <v>731502.82</v>
      </c>
      <c r="AV38" s="10"/>
      <c r="AW38" s="14"/>
      <c r="AX38" s="26">
        <v>605052.48</v>
      </c>
      <c r="AY38" s="14"/>
      <c r="AZ38" s="14"/>
      <c r="BA38" s="30">
        <f t="shared" si="18"/>
        <v>10789690.91</v>
      </c>
      <c r="BC38" s="1">
        <v>0</v>
      </c>
      <c r="BD38" s="1">
        <v>0</v>
      </c>
      <c r="BF38" s="1" t="b">
        <f t="shared" si="19"/>
        <v>0</v>
      </c>
      <c r="BH38" s="1">
        <f t="shared" si="12"/>
        <v>0</v>
      </c>
    </row>
    <row r="39" spans="1:60" s="61" customFormat="1" ht="14.25" hidden="1" outlineLevel="1">
      <c r="A39" s="61" t="s">
        <v>137</v>
      </c>
      <c r="B39" s="61" t="s">
        <v>139</v>
      </c>
      <c r="E39" s="62">
        <f>ROUND(AC39,round_as_displayed)</f>
        <v>171296</v>
      </c>
      <c r="H39" s="62">
        <f t="shared" si="13"/>
        <v>0</v>
      </c>
      <c r="K39" s="62">
        <f>ROUND(AI39,round_as_displayed)</f>
        <v>15899</v>
      </c>
      <c r="N39" s="62">
        <f t="shared" si="14"/>
        <v>0</v>
      </c>
      <c r="Q39" s="62">
        <f t="shared" si="15"/>
        <v>187195</v>
      </c>
      <c r="T39" s="62">
        <f>ROUND(AR39,round_as_displayed)</f>
        <v>69132</v>
      </c>
      <c r="W39" s="62">
        <f t="shared" si="16"/>
        <v>113421</v>
      </c>
      <c r="Z39" s="62">
        <f>ROUND(AX39,round_as_displayed)</f>
        <v>4642</v>
      </c>
      <c r="AC39" s="61">
        <v>171296.09</v>
      </c>
      <c r="AF39" s="61">
        <v>0</v>
      </c>
      <c r="AI39" s="61">
        <v>15899.04</v>
      </c>
      <c r="AO39" s="61">
        <f t="shared" si="17"/>
        <v>187195.13</v>
      </c>
      <c r="AR39" s="61">
        <v>69132.03</v>
      </c>
      <c r="AU39" s="61">
        <v>113421.32</v>
      </c>
      <c r="AX39" s="61">
        <v>4641.78</v>
      </c>
      <c r="BA39" s="61">
        <f t="shared" si="18"/>
        <v>187195.13</v>
      </c>
      <c r="BC39" s="61">
        <v>0</v>
      </c>
      <c r="BD39" s="63">
        <v>0</v>
      </c>
      <c r="BE39" s="63"/>
      <c r="BF39" s="61" t="b">
        <f t="shared" si="19"/>
        <v>0</v>
      </c>
      <c r="BH39" s="1">
        <f t="shared" si="12"/>
        <v>0</v>
      </c>
    </row>
    <row r="40" spans="1:60" ht="14.25" collapsed="1">
      <c r="A40" s="1" t="s">
        <v>539</v>
      </c>
      <c r="B40" s="50" t="s">
        <v>364</v>
      </c>
      <c r="C40" s="6" t="s">
        <v>508</v>
      </c>
      <c r="D40" s="14"/>
      <c r="E40" s="21">
        <f aca="true" t="shared" si="20" ref="E40:E49">ROUND(AC40,round_as_displayed)</f>
        <v>171296</v>
      </c>
      <c r="F40" s="14"/>
      <c r="G40" s="14"/>
      <c r="H40" s="21">
        <f aca="true" t="shared" si="21" ref="H40:H49">ROUND(AF40,round_as_displayed)</f>
        <v>0</v>
      </c>
      <c r="I40" s="14"/>
      <c r="J40" s="14"/>
      <c r="K40" s="21">
        <f aca="true" t="shared" si="22" ref="K40:K49">ROUND(AI40,round_as_displayed)</f>
        <v>15899</v>
      </c>
      <c r="L40" s="14"/>
      <c r="M40" s="14"/>
      <c r="N40" s="21">
        <f aca="true" t="shared" si="23" ref="N40:N49">ROUND(AL40,round_as_displayed)</f>
        <v>0</v>
      </c>
      <c r="O40" s="14"/>
      <c r="P40" s="14"/>
      <c r="Q40" s="30">
        <f aca="true" t="shared" si="24" ref="Q40:Q49">E40+H40+K40+N40</f>
        <v>187195</v>
      </c>
      <c r="R40" s="14"/>
      <c r="S40" s="14"/>
      <c r="T40" s="21">
        <f aca="true" t="shared" si="25" ref="T40:T49">ROUND(AR40,round_as_displayed)</f>
        <v>69132</v>
      </c>
      <c r="U40" s="14"/>
      <c r="V40" s="14"/>
      <c r="W40" s="21">
        <f aca="true" t="shared" si="26" ref="W40:W49">ROUND(AU40,round_as_displayed)</f>
        <v>113421</v>
      </c>
      <c r="X40" s="10"/>
      <c r="Y40" s="14"/>
      <c r="Z40" s="21">
        <f aca="true" t="shared" si="27" ref="Z40:Z49">ROUND(AX40,round_as_displayed)</f>
        <v>4642</v>
      </c>
      <c r="AB40" s="14"/>
      <c r="AC40" s="39">
        <v>171296.09</v>
      </c>
      <c r="AD40" s="14"/>
      <c r="AE40" s="14"/>
      <c r="AF40" s="26">
        <v>0</v>
      </c>
      <c r="AG40" s="14"/>
      <c r="AH40" s="14"/>
      <c r="AI40" s="26">
        <v>15899.04</v>
      </c>
      <c r="AJ40" s="14"/>
      <c r="AK40" s="14"/>
      <c r="AL40" s="26">
        <f aca="true" t="shared" si="28" ref="AL40:AL49">BC40</f>
        <v>0</v>
      </c>
      <c r="AM40" s="14"/>
      <c r="AN40" s="14"/>
      <c r="AO40" s="26">
        <f aca="true" t="shared" si="29" ref="AO40:AO49">AC40+AF40+AI40+AL40</f>
        <v>187195.13</v>
      </c>
      <c r="AP40" s="14"/>
      <c r="AQ40" s="14"/>
      <c r="AR40" s="30">
        <v>69132.03</v>
      </c>
      <c r="AS40" s="14"/>
      <c r="AT40" s="14"/>
      <c r="AU40" s="26">
        <v>113421.32</v>
      </c>
      <c r="AV40" s="10"/>
      <c r="AW40" s="14"/>
      <c r="AX40" s="26">
        <v>4641.78</v>
      </c>
      <c r="AY40" s="14"/>
      <c r="AZ40" s="14"/>
      <c r="BA40" s="30">
        <f aca="true" t="shared" si="30" ref="BA40:BA49">AR40+AU40+AX40</f>
        <v>187195.13</v>
      </c>
      <c r="BC40" s="1">
        <v>0</v>
      </c>
      <c r="BD40" s="1">
        <v>0</v>
      </c>
      <c r="BF40" s="1" t="b">
        <f t="shared" si="19"/>
        <v>0</v>
      </c>
      <c r="BH40" s="1">
        <f t="shared" si="12"/>
        <v>0</v>
      </c>
    </row>
    <row r="41" spans="1:60" s="61" customFormat="1" ht="14.25" hidden="1" outlineLevel="1">
      <c r="A41" s="61" t="s">
        <v>140</v>
      </c>
      <c r="B41" s="61" t="s">
        <v>141</v>
      </c>
      <c r="E41" s="62">
        <f>ROUND(AC41,round_as_displayed)</f>
        <v>0</v>
      </c>
      <c r="H41" s="62">
        <f>ROUND(AF41,round_as_displayed)</f>
        <v>2654</v>
      </c>
      <c r="K41" s="62">
        <f>ROUND(AI41,round_as_displayed)</f>
        <v>0</v>
      </c>
      <c r="N41" s="62">
        <f>ROUND(AL41,round_as_displayed)</f>
        <v>0</v>
      </c>
      <c r="Q41" s="62">
        <f>E41+H41+K41+N41</f>
        <v>2654</v>
      </c>
      <c r="T41" s="62">
        <f>ROUND(AR41,round_as_displayed)</f>
        <v>11854</v>
      </c>
      <c r="W41" s="62">
        <f>ROUND(AU41,round_as_displayed)</f>
        <v>0</v>
      </c>
      <c r="Z41" s="62">
        <f>ROUND(AX41,round_as_displayed)</f>
        <v>0</v>
      </c>
      <c r="AC41" s="61">
        <v>0</v>
      </c>
      <c r="AF41" s="61">
        <v>2653.97</v>
      </c>
      <c r="AI41" s="61">
        <v>0</v>
      </c>
      <c r="AO41" s="61">
        <f>AC41+AF41+AI41+AL41</f>
        <v>2653.97</v>
      </c>
      <c r="AR41" s="61">
        <v>11853.97</v>
      </c>
      <c r="AU41" s="61">
        <v>0</v>
      </c>
      <c r="AX41" s="61">
        <v>0</v>
      </c>
      <c r="BA41" s="61">
        <f>AR41+AU41+AX41</f>
        <v>11853.97</v>
      </c>
      <c r="BC41" s="61">
        <v>9200</v>
      </c>
      <c r="BD41" s="63">
        <v>0</v>
      </c>
      <c r="BE41" s="63"/>
      <c r="BF41" s="61" t="b">
        <f t="shared" si="19"/>
        <v>0</v>
      </c>
      <c r="BH41" s="1">
        <f t="shared" si="12"/>
        <v>9200</v>
      </c>
    </row>
    <row r="42" spans="1:60" ht="14.25" collapsed="1">
      <c r="A42" s="1" t="s">
        <v>540</v>
      </c>
      <c r="B42" s="96" t="s">
        <v>687</v>
      </c>
      <c r="C42" s="89" t="s">
        <v>508</v>
      </c>
      <c r="D42" s="97"/>
      <c r="E42" s="98">
        <f t="shared" si="20"/>
        <v>0</v>
      </c>
      <c r="F42" s="97"/>
      <c r="G42" s="97"/>
      <c r="H42" s="98">
        <f t="shared" si="21"/>
        <v>2654</v>
      </c>
      <c r="I42" s="97"/>
      <c r="J42" s="97"/>
      <c r="K42" s="98">
        <f t="shared" si="22"/>
        <v>0</v>
      </c>
      <c r="L42" s="97"/>
      <c r="M42" s="97"/>
      <c r="N42" s="98">
        <f t="shared" si="23"/>
        <v>9200</v>
      </c>
      <c r="O42" s="97"/>
      <c r="P42" s="97"/>
      <c r="Q42" s="99">
        <f t="shared" si="24"/>
        <v>11854</v>
      </c>
      <c r="R42" s="97"/>
      <c r="S42" s="97"/>
      <c r="T42" s="98">
        <f t="shared" si="25"/>
        <v>11854</v>
      </c>
      <c r="U42" s="97"/>
      <c r="V42" s="97"/>
      <c r="W42" s="98">
        <f t="shared" si="26"/>
        <v>0</v>
      </c>
      <c r="X42" s="92"/>
      <c r="Y42" s="97"/>
      <c r="Z42" s="98">
        <f t="shared" si="27"/>
        <v>0</v>
      </c>
      <c r="AB42" s="14"/>
      <c r="AC42" s="39">
        <v>0</v>
      </c>
      <c r="AD42" s="14"/>
      <c r="AE42" s="14"/>
      <c r="AF42" s="26">
        <v>2653.97</v>
      </c>
      <c r="AG42" s="14"/>
      <c r="AH42" s="14"/>
      <c r="AI42" s="26">
        <v>0</v>
      </c>
      <c r="AJ42" s="14"/>
      <c r="AK42" s="14"/>
      <c r="AL42" s="26">
        <f t="shared" si="28"/>
        <v>9200</v>
      </c>
      <c r="AM42" s="14"/>
      <c r="AN42" s="14"/>
      <c r="AO42" s="26">
        <f t="shared" si="29"/>
        <v>11853.97</v>
      </c>
      <c r="AP42" s="14"/>
      <c r="AQ42" s="14"/>
      <c r="AR42" s="30">
        <v>11853.97</v>
      </c>
      <c r="AS42" s="14"/>
      <c r="AT42" s="14"/>
      <c r="AU42" s="26">
        <v>0</v>
      </c>
      <c r="AV42" s="10"/>
      <c r="AW42" s="14"/>
      <c r="AX42" s="26">
        <v>0</v>
      </c>
      <c r="AY42" s="14"/>
      <c r="AZ42" s="14"/>
      <c r="BA42" s="30">
        <f t="shared" si="30"/>
        <v>11853.97</v>
      </c>
      <c r="BC42" s="1">
        <v>9200</v>
      </c>
      <c r="BD42" s="1">
        <v>0</v>
      </c>
      <c r="BF42" s="1" t="b">
        <f t="shared" si="19"/>
        <v>0</v>
      </c>
      <c r="BH42" s="1">
        <f t="shared" si="12"/>
        <v>0</v>
      </c>
    </row>
    <row r="43" spans="1:60" s="61" customFormat="1" ht="14.25" hidden="1" outlineLevel="1">
      <c r="A43" s="61" t="s">
        <v>142</v>
      </c>
      <c r="B43" s="61" t="s">
        <v>143</v>
      </c>
      <c r="E43" s="62">
        <f>ROUND(AC43,round_as_displayed)</f>
        <v>0</v>
      </c>
      <c r="H43" s="62">
        <f>ROUND(AF43,round_as_displayed)</f>
        <v>0</v>
      </c>
      <c r="K43" s="62">
        <f>ROUND(AI43,round_as_displayed)</f>
        <v>3400</v>
      </c>
      <c r="N43" s="62">
        <f>ROUND(AL43,round_as_displayed)</f>
        <v>0</v>
      </c>
      <c r="Q43" s="62">
        <f>E43+H43+K43+N43</f>
        <v>3400</v>
      </c>
      <c r="T43" s="62">
        <f>ROUND(AR43,round_as_displayed)</f>
        <v>0</v>
      </c>
      <c r="W43" s="62">
        <f>ROUND(AU43,round_as_displayed)</f>
        <v>3400</v>
      </c>
      <c r="Z43" s="62">
        <f>ROUND(AX43,round_as_displayed)</f>
        <v>0</v>
      </c>
      <c r="AC43" s="61">
        <v>0</v>
      </c>
      <c r="AF43" s="61">
        <v>0</v>
      </c>
      <c r="AI43" s="61">
        <v>3400</v>
      </c>
      <c r="AO43" s="61">
        <f>AC43+AF43+AI43+AL43</f>
        <v>3400</v>
      </c>
      <c r="AR43" s="61">
        <v>0</v>
      </c>
      <c r="AU43" s="61">
        <v>3400</v>
      </c>
      <c r="AX43" s="61">
        <v>0</v>
      </c>
      <c r="BA43" s="61">
        <f>AR43+AU43+AX43</f>
        <v>3400</v>
      </c>
      <c r="BC43" s="61">
        <v>0</v>
      </c>
      <c r="BD43" s="63">
        <v>0</v>
      </c>
      <c r="BE43" s="63"/>
      <c r="BF43" s="61" t="b">
        <f t="shared" si="19"/>
        <v>0</v>
      </c>
      <c r="BH43" s="1">
        <f t="shared" si="12"/>
        <v>0</v>
      </c>
    </row>
    <row r="44" spans="1:60" ht="14.25" collapsed="1">
      <c r="A44" s="1" t="s">
        <v>541</v>
      </c>
      <c r="B44" s="50" t="s">
        <v>688</v>
      </c>
      <c r="C44" s="6" t="s">
        <v>508</v>
      </c>
      <c r="D44" s="14"/>
      <c r="E44" s="21">
        <f t="shared" si="20"/>
        <v>0</v>
      </c>
      <c r="F44" s="14"/>
      <c r="G44" s="14"/>
      <c r="H44" s="21">
        <f t="shared" si="21"/>
        <v>0</v>
      </c>
      <c r="I44" s="14"/>
      <c r="J44" s="14"/>
      <c r="K44" s="21">
        <f t="shared" si="22"/>
        <v>3400</v>
      </c>
      <c r="L44" s="14"/>
      <c r="M44" s="14"/>
      <c r="N44" s="21">
        <f t="shared" si="23"/>
        <v>0</v>
      </c>
      <c r="O44" s="14"/>
      <c r="P44" s="14"/>
      <c r="Q44" s="30">
        <f t="shared" si="24"/>
        <v>3400</v>
      </c>
      <c r="R44" s="14"/>
      <c r="S44" s="14"/>
      <c r="T44" s="21">
        <f t="shared" si="25"/>
        <v>0</v>
      </c>
      <c r="U44" s="14"/>
      <c r="V44" s="14"/>
      <c r="W44" s="21">
        <f t="shared" si="26"/>
        <v>3400</v>
      </c>
      <c r="X44" s="10"/>
      <c r="Y44" s="14"/>
      <c r="Z44" s="21">
        <f t="shared" si="27"/>
        <v>0</v>
      </c>
      <c r="AB44" s="14"/>
      <c r="AC44" s="39">
        <v>0</v>
      </c>
      <c r="AD44" s="14"/>
      <c r="AE44" s="14"/>
      <c r="AF44" s="26">
        <v>0</v>
      </c>
      <c r="AG44" s="14"/>
      <c r="AH44" s="14"/>
      <c r="AI44" s="26">
        <v>3400</v>
      </c>
      <c r="AJ44" s="14"/>
      <c r="AK44" s="14"/>
      <c r="AL44" s="26">
        <f t="shared" si="28"/>
        <v>0</v>
      </c>
      <c r="AM44" s="14"/>
      <c r="AN44" s="14"/>
      <c r="AO44" s="26">
        <f t="shared" si="29"/>
        <v>3400</v>
      </c>
      <c r="AP44" s="14"/>
      <c r="AQ44" s="14"/>
      <c r="AR44" s="30">
        <v>0</v>
      </c>
      <c r="AS44" s="14"/>
      <c r="AT44" s="14"/>
      <c r="AU44" s="26">
        <v>3400</v>
      </c>
      <c r="AV44" s="10"/>
      <c r="AW44" s="14"/>
      <c r="AX44" s="26">
        <v>0</v>
      </c>
      <c r="AY44" s="14"/>
      <c r="AZ44" s="14"/>
      <c r="BA44" s="30">
        <f t="shared" si="30"/>
        <v>3400</v>
      </c>
      <c r="BC44" s="1">
        <v>0</v>
      </c>
      <c r="BD44" s="1">
        <v>0</v>
      </c>
      <c r="BF44" s="1" t="b">
        <f t="shared" si="19"/>
        <v>0</v>
      </c>
      <c r="BH44" s="1">
        <f t="shared" si="12"/>
        <v>0</v>
      </c>
    </row>
    <row r="45" spans="1:60" s="61" customFormat="1" ht="14.25" hidden="1" outlineLevel="1">
      <c r="A45" s="61" t="s">
        <v>144</v>
      </c>
      <c r="B45" s="61" t="s">
        <v>145</v>
      </c>
      <c r="E45" s="62">
        <f>ROUND(AC45,round_as_displayed)</f>
        <v>308743</v>
      </c>
      <c r="H45" s="62">
        <f>ROUND(AF45,round_as_displayed)</f>
        <v>36785</v>
      </c>
      <c r="K45" s="62">
        <f>ROUND(AI45,round_as_displayed)</f>
        <v>0</v>
      </c>
      <c r="N45" s="62">
        <f>ROUND(AL45,round_as_displayed)</f>
        <v>0</v>
      </c>
      <c r="Q45" s="62">
        <f>E45+H45+K45+N45</f>
        <v>345528</v>
      </c>
      <c r="T45" s="62">
        <f>ROUND(AR45,round_as_displayed)</f>
        <v>244765</v>
      </c>
      <c r="W45" s="62">
        <f>ROUND(AU45,round_as_displayed)</f>
        <v>98517</v>
      </c>
      <c r="Z45" s="62">
        <f>ROUND(AX45,round_as_displayed)</f>
        <v>2246</v>
      </c>
      <c r="AC45" s="61">
        <v>308742.81</v>
      </c>
      <c r="AF45" s="61">
        <v>36784.92</v>
      </c>
      <c r="AI45" s="61">
        <v>0</v>
      </c>
      <c r="AO45" s="61">
        <f>AC45+AF45+AI45+AL45</f>
        <v>345527.73</v>
      </c>
      <c r="AR45" s="61">
        <v>244765.11</v>
      </c>
      <c r="AU45" s="61">
        <v>98516.71</v>
      </c>
      <c r="AX45" s="61">
        <v>2245.91</v>
      </c>
      <c r="BA45" s="61">
        <f>AR45+AU45+AX45</f>
        <v>345527.73</v>
      </c>
      <c r="BC45" s="61">
        <v>0</v>
      </c>
      <c r="BD45" s="63">
        <v>0</v>
      </c>
      <c r="BE45" s="63"/>
      <c r="BF45" s="61" t="b">
        <f t="shared" si="19"/>
        <v>0</v>
      </c>
      <c r="BH45" s="1">
        <f t="shared" si="12"/>
        <v>0</v>
      </c>
    </row>
    <row r="46" spans="1:60" ht="14.25" collapsed="1">
      <c r="A46" s="1" t="s">
        <v>542</v>
      </c>
      <c r="B46" s="96" t="s">
        <v>61</v>
      </c>
      <c r="C46" s="89" t="s">
        <v>508</v>
      </c>
      <c r="D46" s="97"/>
      <c r="E46" s="98">
        <f t="shared" si="20"/>
        <v>308743</v>
      </c>
      <c r="F46" s="97"/>
      <c r="G46" s="97"/>
      <c r="H46" s="98">
        <f t="shared" si="21"/>
        <v>36785</v>
      </c>
      <c r="I46" s="97"/>
      <c r="J46" s="97"/>
      <c r="K46" s="98">
        <f t="shared" si="22"/>
        <v>0</v>
      </c>
      <c r="L46" s="97"/>
      <c r="M46" s="97"/>
      <c r="N46" s="98">
        <f t="shared" si="23"/>
        <v>0</v>
      </c>
      <c r="O46" s="97"/>
      <c r="P46" s="97"/>
      <c r="Q46" s="99">
        <f t="shared" si="24"/>
        <v>345528</v>
      </c>
      <c r="R46" s="97"/>
      <c r="S46" s="97"/>
      <c r="T46" s="98">
        <f t="shared" si="25"/>
        <v>244765</v>
      </c>
      <c r="U46" s="97"/>
      <c r="V46" s="97"/>
      <c r="W46" s="98">
        <f t="shared" si="26"/>
        <v>98517</v>
      </c>
      <c r="X46" s="92"/>
      <c r="Y46" s="97"/>
      <c r="Z46" s="98">
        <f t="shared" si="27"/>
        <v>2246</v>
      </c>
      <c r="AB46" s="14"/>
      <c r="AC46" s="39">
        <v>308742.81</v>
      </c>
      <c r="AD46" s="14"/>
      <c r="AE46" s="14"/>
      <c r="AF46" s="26">
        <v>36784.92</v>
      </c>
      <c r="AG46" s="14"/>
      <c r="AH46" s="14"/>
      <c r="AI46" s="26">
        <v>0</v>
      </c>
      <c r="AJ46" s="14"/>
      <c r="AK46" s="14"/>
      <c r="AL46" s="26">
        <f t="shared" si="28"/>
        <v>0</v>
      </c>
      <c r="AM46" s="14"/>
      <c r="AN46" s="14"/>
      <c r="AO46" s="26">
        <f t="shared" si="29"/>
        <v>345527.73</v>
      </c>
      <c r="AP46" s="14"/>
      <c r="AQ46" s="14"/>
      <c r="AR46" s="30">
        <v>244765.11</v>
      </c>
      <c r="AS46" s="14"/>
      <c r="AT46" s="14"/>
      <c r="AU46" s="26">
        <v>98516.71</v>
      </c>
      <c r="AV46" s="10"/>
      <c r="AW46" s="14"/>
      <c r="AX46" s="26">
        <v>2245.91</v>
      </c>
      <c r="AY46" s="14"/>
      <c r="AZ46" s="14"/>
      <c r="BA46" s="30">
        <f t="shared" si="30"/>
        <v>345527.73</v>
      </c>
      <c r="BC46" s="1">
        <v>0</v>
      </c>
      <c r="BD46" s="1">
        <v>0</v>
      </c>
      <c r="BF46" s="1" t="b">
        <f t="shared" si="19"/>
        <v>0</v>
      </c>
      <c r="BH46" s="1">
        <f t="shared" si="12"/>
        <v>0</v>
      </c>
    </row>
    <row r="47" spans="1:60" s="61" customFormat="1" ht="14.25" hidden="1" outlineLevel="1">
      <c r="A47" s="61" t="s">
        <v>146</v>
      </c>
      <c r="B47" s="61" t="s">
        <v>147</v>
      </c>
      <c r="E47" s="62">
        <f>ROUND(AC47,round_as_displayed)</f>
        <v>918919</v>
      </c>
      <c r="H47" s="62">
        <f>ROUND(AF47,round_as_displayed)</f>
        <v>386826</v>
      </c>
      <c r="K47" s="62">
        <f>ROUND(AI47,round_as_displayed)</f>
        <v>0</v>
      </c>
      <c r="N47" s="62">
        <f>ROUND(AL47,round_as_displayed)</f>
        <v>0</v>
      </c>
      <c r="Q47" s="62">
        <f>E47+H47+K47+N47</f>
        <v>1305745</v>
      </c>
      <c r="T47" s="62">
        <f>ROUND(AR47,round_as_displayed)</f>
        <v>610097</v>
      </c>
      <c r="W47" s="62">
        <f>ROUND(AU47,round_as_displayed)</f>
        <v>605767</v>
      </c>
      <c r="Z47" s="62">
        <f>ROUND(AX47,round_as_displayed)</f>
        <v>89880</v>
      </c>
      <c r="AC47" s="61">
        <v>918918.91</v>
      </c>
      <c r="AF47" s="61">
        <v>386825.69</v>
      </c>
      <c r="AI47" s="61">
        <v>0</v>
      </c>
      <c r="AO47" s="61">
        <f>AC47+AF47+AI47+AL47</f>
        <v>1305744.6</v>
      </c>
      <c r="AR47" s="61">
        <v>610097.1</v>
      </c>
      <c r="AU47" s="61">
        <v>605767.04</v>
      </c>
      <c r="AX47" s="61">
        <v>89880.46</v>
      </c>
      <c r="BA47" s="61">
        <f>AR47+AU47+AX47</f>
        <v>1305744.6</v>
      </c>
      <c r="BC47" s="61">
        <v>0</v>
      </c>
      <c r="BD47" s="63">
        <v>35.92</v>
      </c>
      <c r="BE47" s="63"/>
      <c r="BF47" s="61" t="b">
        <f t="shared" si="19"/>
        <v>0</v>
      </c>
      <c r="BH47" s="1">
        <f t="shared" si="12"/>
        <v>-1</v>
      </c>
    </row>
    <row r="48" spans="1:60" ht="14.25" collapsed="1">
      <c r="A48" s="1" t="s">
        <v>543</v>
      </c>
      <c r="B48" s="50" t="s">
        <v>814</v>
      </c>
      <c r="C48" s="6" t="s">
        <v>508</v>
      </c>
      <c r="D48" s="14"/>
      <c r="E48" s="21">
        <f>ROUND(AC48,round_as_displayed)-1</f>
        <v>918918</v>
      </c>
      <c r="F48" s="14"/>
      <c r="G48" s="14"/>
      <c r="H48" s="21">
        <f t="shared" si="21"/>
        <v>386826</v>
      </c>
      <c r="I48" s="14"/>
      <c r="J48" s="14"/>
      <c r="K48" s="21">
        <f t="shared" si="22"/>
        <v>0</v>
      </c>
      <c r="L48" s="14"/>
      <c r="M48" s="14"/>
      <c r="N48" s="21">
        <f t="shared" si="23"/>
        <v>0</v>
      </c>
      <c r="O48" s="14"/>
      <c r="P48" s="14"/>
      <c r="Q48" s="30">
        <f t="shared" si="24"/>
        <v>1305744</v>
      </c>
      <c r="R48" s="14"/>
      <c r="S48" s="14"/>
      <c r="T48" s="21">
        <f>ROUND(AR48,round_as_displayed)</f>
        <v>610097</v>
      </c>
      <c r="U48" s="14"/>
      <c r="V48" s="14"/>
      <c r="W48" s="21">
        <f t="shared" si="26"/>
        <v>605767</v>
      </c>
      <c r="X48" s="10"/>
      <c r="Y48" s="14"/>
      <c r="Z48" s="21">
        <f t="shared" si="27"/>
        <v>89880</v>
      </c>
      <c r="AB48" s="14"/>
      <c r="AC48" s="39">
        <v>918918.91</v>
      </c>
      <c r="AD48" s="14"/>
      <c r="AE48" s="14"/>
      <c r="AF48" s="26">
        <v>386825.69</v>
      </c>
      <c r="AG48" s="14"/>
      <c r="AH48" s="14"/>
      <c r="AI48" s="26">
        <v>0</v>
      </c>
      <c r="AJ48" s="14"/>
      <c r="AK48" s="14"/>
      <c r="AL48" s="26">
        <f t="shared" si="28"/>
        <v>0</v>
      </c>
      <c r="AM48" s="14"/>
      <c r="AN48" s="14"/>
      <c r="AO48" s="26">
        <f t="shared" si="29"/>
        <v>1305744.6</v>
      </c>
      <c r="AP48" s="14"/>
      <c r="AQ48" s="14"/>
      <c r="AR48" s="30">
        <v>610097.1</v>
      </c>
      <c r="AS48" s="14"/>
      <c r="AT48" s="14"/>
      <c r="AU48" s="26">
        <v>605767.04</v>
      </c>
      <c r="AV48" s="10"/>
      <c r="AW48" s="14"/>
      <c r="AX48" s="26">
        <v>89880.46</v>
      </c>
      <c r="AY48" s="14"/>
      <c r="AZ48" s="14"/>
      <c r="BA48" s="30">
        <f t="shared" si="30"/>
        <v>1305744.6</v>
      </c>
      <c r="BC48" s="1">
        <v>0</v>
      </c>
      <c r="BD48" s="1">
        <v>35.92</v>
      </c>
      <c r="BF48" s="1" t="b">
        <f t="shared" si="19"/>
        <v>0</v>
      </c>
      <c r="BH48" s="1">
        <f t="shared" si="12"/>
        <v>0</v>
      </c>
    </row>
    <row r="49" spans="1:60" ht="14.25" hidden="1">
      <c r="A49" s="1" t="s">
        <v>544</v>
      </c>
      <c r="B49" s="50" t="s">
        <v>365</v>
      </c>
      <c r="C49" s="6" t="s">
        <v>508</v>
      </c>
      <c r="D49" s="14"/>
      <c r="E49" s="21">
        <f t="shared" si="20"/>
        <v>0</v>
      </c>
      <c r="F49" s="14"/>
      <c r="G49" s="14"/>
      <c r="H49" s="21">
        <f t="shared" si="21"/>
        <v>0</v>
      </c>
      <c r="I49" s="14"/>
      <c r="J49" s="14"/>
      <c r="K49" s="21">
        <f t="shared" si="22"/>
        <v>0</v>
      </c>
      <c r="L49" s="14"/>
      <c r="M49" s="14"/>
      <c r="N49" s="21">
        <f t="shared" si="23"/>
        <v>0</v>
      </c>
      <c r="O49" s="14"/>
      <c r="P49" s="14"/>
      <c r="Q49" s="30">
        <f t="shared" si="24"/>
        <v>0</v>
      </c>
      <c r="R49" s="14"/>
      <c r="S49" s="14"/>
      <c r="T49" s="21">
        <f t="shared" si="25"/>
        <v>0</v>
      </c>
      <c r="U49" s="14"/>
      <c r="V49" s="14"/>
      <c r="W49" s="21">
        <f t="shared" si="26"/>
        <v>0</v>
      </c>
      <c r="X49" s="10"/>
      <c r="Y49" s="14"/>
      <c r="Z49" s="21">
        <f t="shared" si="27"/>
        <v>0</v>
      </c>
      <c r="AB49" s="14"/>
      <c r="AC49" s="39">
        <v>0</v>
      </c>
      <c r="AD49" s="14"/>
      <c r="AE49" s="14"/>
      <c r="AF49" s="26">
        <v>0</v>
      </c>
      <c r="AG49" s="14"/>
      <c r="AH49" s="14"/>
      <c r="AI49" s="26">
        <v>0</v>
      </c>
      <c r="AJ49" s="14"/>
      <c r="AK49" s="14"/>
      <c r="AL49" s="26">
        <f t="shared" si="28"/>
        <v>0</v>
      </c>
      <c r="AM49" s="14"/>
      <c r="AN49" s="14"/>
      <c r="AO49" s="26">
        <f t="shared" si="29"/>
        <v>0</v>
      </c>
      <c r="AP49" s="14"/>
      <c r="AQ49" s="14"/>
      <c r="AR49" s="30">
        <v>0</v>
      </c>
      <c r="AS49" s="14"/>
      <c r="AT49" s="14"/>
      <c r="AU49" s="26">
        <v>0</v>
      </c>
      <c r="AV49" s="10"/>
      <c r="AW49" s="14"/>
      <c r="AX49" s="26">
        <v>0</v>
      </c>
      <c r="AY49" s="14"/>
      <c r="AZ49" s="14"/>
      <c r="BA49" s="30">
        <f t="shared" si="30"/>
        <v>0</v>
      </c>
      <c r="BC49" s="1">
        <v>0</v>
      </c>
      <c r="BD49" s="1">
        <v>0</v>
      </c>
      <c r="BF49" s="1" t="b">
        <f t="shared" si="19"/>
        <v>1</v>
      </c>
      <c r="BH49" s="1">
        <f t="shared" si="12"/>
        <v>0</v>
      </c>
    </row>
    <row r="50" spans="2:60" ht="14.25">
      <c r="B50" s="101" t="s">
        <v>901</v>
      </c>
      <c r="C50" s="89" t="s">
        <v>508</v>
      </c>
      <c r="D50" s="102"/>
      <c r="E50" s="103">
        <f>E40+E42+E44+E46+E48+E49+E38</f>
        <v>3985680</v>
      </c>
      <c r="F50" s="89"/>
      <c r="G50" s="102"/>
      <c r="H50" s="103">
        <f>H40+H42+H44+H46+H48+H49+H38</f>
        <v>426265</v>
      </c>
      <c r="I50" s="89"/>
      <c r="J50" s="102"/>
      <c r="K50" s="103">
        <f>K40+K42+K44+K46+K48+K49+K38</f>
        <v>8222267</v>
      </c>
      <c r="L50" s="89"/>
      <c r="M50" s="102"/>
      <c r="N50" s="103">
        <f>N40+N42+N44+N46+N48+N49+N38</f>
        <v>9200</v>
      </c>
      <c r="O50" s="89"/>
      <c r="P50" s="102"/>
      <c r="Q50" s="103">
        <f>Q40+Q42+Q44+Q46+Q48+Q49+Q38</f>
        <v>12643412</v>
      </c>
      <c r="R50" s="89"/>
      <c r="S50" s="102"/>
      <c r="T50" s="103">
        <f>T40+T42+T44+T46+T48+T49+T38</f>
        <v>10388983</v>
      </c>
      <c r="U50" s="89"/>
      <c r="V50" s="102"/>
      <c r="W50" s="103">
        <f>W40+W42+W44+W46+W48+W49+W38</f>
        <v>1552608</v>
      </c>
      <c r="X50" s="92"/>
      <c r="Y50" s="102"/>
      <c r="Z50" s="103">
        <f>Z40+Z42+Z44+Z46+Z48+Z49+Z38</f>
        <v>701821</v>
      </c>
      <c r="AB50" s="7"/>
      <c r="AC50" s="22">
        <f>AC40+AC42+AC44+AC46+AC48+AC49+AC38</f>
        <v>3985681.41</v>
      </c>
      <c r="AE50" s="7"/>
      <c r="AF50" s="22">
        <f>AF40+AF42+AF44+AF46+AF48+AF49+AF38</f>
        <v>426264.58</v>
      </c>
      <c r="AH50" s="7"/>
      <c r="AI50" s="22">
        <f>AI40+AI42+AI44+AI46+AI48+AI49+AI38</f>
        <v>8222266.350000001</v>
      </c>
      <c r="AK50" s="7"/>
      <c r="AL50" s="22">
        <f>AL40+AL42+AL44+AL46+AL48+AL49+AL38</f>
        <v>9200</v>
      </c>
      <c r="AN50" s="7"/>
      <c r="AO50" s="22">
        <f>AO40+AO42+AO44+AO46+AO48+AO49+AO38</f>
        <v>12643412.34</v>
      </c>
      <c r="AQ50" s="7"/>
      <c r="AR50" s="22">
        <f>AR40+AR42+AR44+AR46+AR48+AR49+AR38</f>
        <v>10388983.82</v>
      </c>
      <c r="AT50" s="7"/>
      <c r="AU50" s="22">
        <f>AU40+AU42+AU44+AU46+AU48+AU49+AU38</f>
        <v>1552607.8900000001</v>
      </c>
      <c r="AV50" s="10"/>
      <c r="AW50" s="7"/>
      <c r="AX50" s="22">
        <f>AX40+AX42+AX44+AX46+AX48+AX49+AX38</f>
        <v>701820.63</v>
      </c>
      <c r="AZ50" s="7"/>
      <c r="BA50" s="22">
        <f>BA40+BA42+BA44+BA46+BA48+BA49+BA38</f>
        <v>12643412.34</v>
      </c>
      <c r="BF50" s="1" t="b">
        <f>BF33</f>
        <v>0</v>
      </c>
      <c r="BH50" s="1">
        <f t="shared" si="12"/>
        <v>0</v>
      </c>
    </row>
    <row r="51" spans="2:60" ht="14.25">
      <c r="B51" s="54"/>
      <c r="E51" s="19"/>
      <c r="H51" s="19"/>
      <c r="K51" s="19"/>
      <c r="N51" s="19"/>
      <c r="W51" s="19"/>
      <c r="X51" s="10"/>
      <c r="Z51" s="19"/>
      <c r="AV51" s="10"/>
      <c r="BF51" s="1" t="s">
        <v>508</v>
      </c>
      <c r="BH51" s="1">
        <f t="shared" si="12"/>
        <v>0</v>
      </c>
    </row>
    <row r="52" spans="2:60" ht="14.25">
      <c r="B52" s="94" t="s">
        <v>545</v>
      </c>
      <c r="C52" s="89"/>
      <c r="D52" s="89"/>
      <c r="E52" s="90"/>
      <c r="F52" s="89"/>
      <c r="G52" s="89"/>
      <c r="H52" s="90"/>
      <c r="I52" s="89"/>
      <c r="J52" s="89"/>
      <c r="K52" s="90"/>
      <c r="L52" s="89"/>
      <c r="M52" s="89"/>
      <c r="N52" s="90"/>
      <c r="O52" s="89"/>
      <c r="P52" s="89"/>
      <c r="Q52" s="90"/>
      <c r="R52" s="89"/>
      <c r="S52" s="89"/>
      <c r="T52" s="90"/>
      <c r="U52" s="89"/>
      <c r="V52" s="89"/>
      <c r="W52" s="90"/>
      <c r="X52" s="92"/>
      <c r="Y52" s="89"/>
      <c r="Z52" s="90"/>
      <c r="AV52" s="10"/>
      <c r="BF52" s="1" t="b">
        <f>IF(AND(BF54,BF56,BF60,BF62,BF64),TRUE,FALSE)</f>
        <v>0</v>
      </c>
      <c r="BH52" s="1">
        <f t="shared" si="12"/>
        <v>0</v>
      </c>
    </row>
    <row r="53" spans="1:60" s="61" customFormat="1" ht="14.25" hidden="1" outlineLevel="1">
      <c r="A53" s="61" t="s">
        <v>148</v>
      </c>
      <c r="B53" s="61" t="s">
        <v>149</v>
      </c>
      <c r="E53" s="62">
        <f aca="true" t="shared" si="31" ref="E53:E64">ROUND(AC53,round_as_displayed)</f>
        <v>0</v>
      </c>
      <c r="H53" s="62">
        <f aca="true" t="shared" si="32" ref="H53:H64">ROUND(AF53,round_as_displayed)</f>
        <v>804</v>
      </c>
      <c r="K53" s="62">
        <f aca="true" t="shared" si="33" ref="K53:K64">ROUND(AI53,round_as_displayed)</f>
        <v>39598</v>
      </c>
      <c r="N53" s="62">
        <f aca="true" t="shared" si="34" ref="N53:N64">ROUND(AL53,round_as_displayed)</f>
        <v>0</v>
      </c>
      <c r="Q53" s="62">
        <f aca="true" t="shared" si="35" ref="Q53:Q64">E53+H53+K53+N53</f>
        <v>40402</v>
      </c>
      <c r="T53" s="62">
        <f aca="true" t="shared" si="36" ref="T53:T59">ROUND(AR53,round_as_displayed)</f>
        <v>50802</v>
      </c>
      <c r="W53" s="62">
        <f aca="true" t="shared" si="37" ref="W53:W64">ROUND(AU53,round_as_displayed)</f>
        <v>15999</v>
      </c>
      <c r="Z53" s="62">
        <f aca="true" t="shared" si="38" ref="Z53:Z64">ROUND(AX53,round_as_displayed)</f>
        <v>0</v>
      </c>
      <c r="AC53" s="61">
        <v>0</v>
      </c>
      <c r="AF53" s="61">
        <v>804.23</v>
      </c>
      <c r="AI53" s="61">
        <v>39598.42</v>
      </c>
      <c r="AO53" s="61">
        <f aca="true" t="shared" si="39" ref="AO53:AO64">AC53+AF53+AI53+AL53</f>
        <v>40402.65</v>
      </c>
      <c r="AR53" s="61">
        <v>50802.23</v>
      </c>
      <c r="AU53" s="61">
        <v>15999.36</v>
      </c>
      <c r="AX53" s="61">
        <v>0</v>
      </c>
      <c r="BA53" s="61">
        <f aca="true" t="shared" si="40" ref="BA53:BA64">AR53+AU53+AX53</f>
        <v>66801.59</v>
      </c>
      <c r="BC53" s="61">
        <v>26398.94</v>
      </c>
      <c r="BD53" s="63">
        <v>6000</v>
      </c>
      <c r="BE53" s="63"/>
      <c r="BF53" s="61" t="b">
        <f aca="true" t="shared" si="41" ref="BF53:BF64">IF(AND(AC53=0,AF53=0,AI53=0,AL53=0),TRUE,FALSE)</f>
        <v>0</v>
      </c>
      <c r="BH53" s="1">
        <f t="shared" si="12"/>
        <v>26399</v>
      </c>
    </row>
    <row r="54" spans="1:60" ht="14.25" collapsed="1">
      <c r="A54" s="1" t="s">
        <v>546</v>
      </c>
      <c r="B54" s="50" t="s">
        <v>366</v>
      </c>
      <c r="C54" s="6" t="s">
        <v>508</v>
      </c>
      <c r="D54" s="14"/>
      <c r="E54" s="21">
        <f t="shared" si="31"/>
        <v>0</v>
      </c>
      <c r="F54" s="14"/>
      <c r="G54" s="14"/>
      <c r="H54" s="21">
        <f t="shared" si="32"/>
        <v>804</v>
      </c>
      <c r="I54" s="14"/>
      <c r="J54" s="14"/>
      <c r="K54" s="21">
        <f t="shared" si="33"/>
        <v>39598</v>
      </c>
      <c r="L54" s="14"/>
      <c r="M54" s="14"/>
      <c r="N54" s="21">
        <f t="shared" si="34"/>
        <v>26399</v>
      </c>
      <c r="O54" s="14"/>
      <c r="P54" s="14"/>
      <c r="Q54" s="30">
        <f t="shared" si="35"/>
        <v>66801</v>
      </c>
      <c r="R54" s="14"/>
      <c r="S54" s="14"/>
      <c r="T54" s="21">
        <f t="shared" si="36"/>
        <v>50802</v>
      </c>
      <c r="U54" s="14"/>
      <c r="V54" s="14"/>
      <c r="W54" s="21">
        <f t="shared" si="37"/>
        <v>15999</v>
      </c>
      <c r="X54" s="10"/>
      <c r="Y54" s="14"/>
      <c r="Z54" s="21">
        <f t="shared" si="38"/>
        <v>0</v>
      </c>
      <c r="AB54" s="14"/>
      <c r="AC54" s="39">
        <v>0</v>
      </c>
      <c r="AD54" s="14"/>
      <c r="AE54" s="14"/>
      <c r="AF54" s="26">
        <v>804.23</v>
      </c>
      <c r="AG54" s="14"/>
      <c r="AH54" s="14"/>
      <c r="AI54" s="26">
        <v>39598.42</v>
      </c>
      <c r="AJ54" s="14"/>
      <c r="AK54" s="14"/>
      <c r="AL54" s="26">
        <f>BC54</f>
        <v>26398.94</v>
      </c>
      <c r="AM54" s="14"/>
      <c r="AN54" s="14"/>
      <c r="AO54" s="26">
        <f t="shared" si="39"/>
        <v>66801.59</v>
      </c>
      <c r="AP54" s="14"/>
      <c r="AQ54" s="14"/>
      <c r="AR54" s="30">
        <v>50802.23</v>
      </c>
      <c r="AS54" s="14"/>
      <c r="AT54" s="14"/>
      <c r="AU54" s="26">
        <v>15999.36</v>
      </c>
      <c r="AV54" s="10"/>
      <c r="AW54" s="14"/>
      <c r="AX54" s="26">
        <v>0</v>
      </c>
      <c r="AY54" s="14"/>
      <c r="AZ54" s="14"/>
      <c r="BA54" s="30">
        <f t="shared" si="40"/>
        <v>66801.59</v>
      </c>
      <c r="BC54" s="1">
        <v>26398.94</v>
      </c>
      <c r="BD54" s="1">
        <v>6000</v>
      </c>
      <c r="BF54" s="1" t="b">
        <f t="shared" si="41"/>
        <v>0</v>
      </c>
      <c r="BH54" s="1">
        <f t="shared" si="12"/>
        <v>0</v>
      </c>
    </row>
    <row r="55" spans="1:60" s="61" customFormat="1" ht="14.25" hidden="1" outlineLevel="1">
      <c r="A55" s="61" t="s">
        <v>150</v>
      </c>
      <c r="B55" s="61" t="s">
        <v>151</v>
      </c>
      <c r="E55" s="62">
        <f t="shared" si="31"/>
        <v>4130</v>
      </c>
      <c r="H55" s="62">
        <f t="shared" si="32"/>
        <v>1918</v>
      </c>
      <c r="K55" s="62">
        <f t="shared" si="33"/>
        <v>0</v>
      </c>
      <c r="N55" s="62">
        <f t="shared" si="34"/>
        <v>0</v>
      </c>
      <c r="Q55" s="62">
        <f t="shared" si="35"/>
        <v>6048</v>
      </c>
      <c r="T55" s="62">
        <f t="shared" si="36"/>
        <v>1918</v>
      </c>
      <c r="W55" s="62">
        <f t="shared" si="37"/>
        <v>4130</v>
      </c>
      <c r="Z55" s="62">
        <f t="shared" si="38"/>
        <v>0</v>
      </c>
      <c r="AC55" s="61">
        <v>4129.5</v>
      </c>
      <c r="AF55" s="61">
        <v>1918.09</v>
      </c>
      <c r="AI55" s="61">
        <v>0</v>
      </c>
      <c r="AO55" s="61">
        <f t="shared" si="39"/>
        <v>6047.59</v>
      </c>
      <c r="AR55" s="61">
        <v>1918.09</v>
      </c>
      <c r="AU55" s="61">
        <v>4129.5</v>
      </c>
      <c r="AX55" s="61">
        <v>0</v>
      </c>
      <c r="BA55" s="61">
        <f t="shared" si="40"/>
        <v>6047.59</v>
      </c>
      <c r="BC55" s="61">
        <v>0</v>
      </c>
      <c r="BD55" s="63">
        <v>0</v>
      </c>
      <c r="BE55" s="63"/>
      <c r="BF55" s="61" t="b">
        <f t="shared" si="41"/>
        <v>0</v>
      </c>
      <c r="BH55" s="1">
        <f t="shared" si="12"/>
        <v>0</v>
      </c>
    </row>
    <row r="56" spans="1:60" ht="14.25" collapsed="1">
      <c r="A56" s="1" t="s">
        <v>547</v>
      </c>
      <c r="B56" s="96" t="s">
        <v>367</v>
      </c>
      <c r="C56" s="89" t="s">
        <v>508</v>
      </c>
      <c r="D56" s="97"/>
      <c r="E56" s="98">
        <f t="shared" si="31"/>
        <v>4130</v>
      </c>
      <c r="F56" s="97"/>
      <c r="G56" s="97"/>
      <c r="H56" s="98">
        <f t="shared" si="32"/>
        <v>1918</v>
      </c>
      <c r="I56" s="97"/>
      <c r="J56" s="97"/>
      <c r="K56" s="98">
        <f t="shared" si="33"/>
        <v>0</v>
      </c>
      <c r="L56" s="97"/>
      <c r="M56" s="97"/>
      <c r="N56" s="98">
        <f t="shared" si="34"/>
        <v>0</v>
      </c>
      <c r="O56" s="97"/>
      <c r="P56" s="97"/>
      <c r="Q56" s="99">
        <f t="shared" si="35"/>
        <v>6048</v>
      </c>
      <c r="R56" s="97"/>
      <c r="S56" s="97"/>
      <c r="T56" s="98">
        <f t="shared" si="36"/>
        <v>1918</v>
      </c>
      <c r="U56" s="97"/>
      <c r="V56" s="97"/>
      <c r="W56" s="98">
        <f t="shared" si="37"/>
        <v>4130</v>
      </c>
      <c r="X56" s="92"/>
      <c r="Y56" s="97"/>
      <c r="Z56" s="98">
        <f t="shared" si="38"/>
        <v>0</v>
      </c>
      <c r="AB56" s="14"/>
      <c r="AC56" s="39">
        <v>4129.5</v>
      </c>
      <c r="AD56" s="14"/>
      <c r="AE56" s="14"/>
      <c r="AF56" s="26">
        <v>1918.09</v>
      </c>
      <c r="AG56" s="14"/>
      <c r="AH56" s="14"/>
      <c r="AI56" s="26">
        <v>0</v>
      </c>
      <c r="AJ56" s="14"/>
      <c r="AK56" s="14"/>
      <c r="AL56" s="26">
        <f>BC56</f>
        <v>0</v>
      </c>
      <c r="AM56" s="14"/>
      <c r="AN56" s="14"/>
      <c r="AO56" s="26">
        <f t="shared" si="39"/>
        <v>6047.59</v>
      </c>
      <c r="AP56" s="14"/>
      <c r="AQ56" s="14"/>
      <c r="AR56" s="30">
        <v>1918.09</v>
      </c>
      <c r="AS56" s="14"/>
      <c r="AT56" s="14"/>
      <c r="AU56" s="26">
        <v>4129.5</v>
      </c>
      <c r="AV56" s="10"/>
      <c r="AW56" s="14"/>
      <c r="AX56" s="26">
        <v>0</v>
      </c>
      <c r="AY56" s="14"/>
      <c r="AZ56" s="14"/>
      <c r="BA56" s="30">
        <f t="shared" si="40"/>
        <v>6047.59</v>
      </c>
      <c r="BC56" s="1">
        <v>0</v>
      </c>
      <c r="BD56" s="1">
        <v>0</v>
      </c>
      <c r="BF56" s="1" t="b">
        <f t="shared" si="41"/>
        <v>0</v>
      </c>
      <c r="BH56" s="1">
        <f t="shared" si="12"/>
        <v>0</v>
      </c>
    </row>
    <row r="57" spans="1:60" s="61" customFormat="1" ht="14.25" hidden="1" outlineLevel="1">
      <c r="A57" s="61" t="s">
        <v>152</v>
      </c>
      <c r="B57" s="61" t="s">
        <v>238</v>
      </c>
      <c r="E57" s="62">
        <f t="shared" si="31"/>
        <v>0</v>
      </c>
      <c r="H57" s="62">
        <f t="shared" si="32"/>
        <v>0</v>
      </c>
      <c r="K57" s="62">
        <f t="shared" si="33"/>
        <v>39647</v>
      </c>
      <c r="N57" s="62">
        <f t="shared" si="34"/>
        <v>0</v>
      </c>
      <c r="Q57" s="62">
        <f t="shared" si="35"/>
        <v>39647</v>
      </c>
      <c r="T57" s="62">
        <f t="shared" si="36"/>
        <v>65944</v>
      </c>
      <c r="W57" s="62">
        <f t="shared" si="37"/>
        <v>32140</v>
      </c>
      <c r="Z57" s="62">
        <f t="shared" si="38"/>
        <v>0</v>
      </c>
      <c r="AC57" s="61">
        <v>0</v>
      </c>
      <c r="AF57" s="61">
        <v>0</v>
      </c>
      <c r="AI57" s="61">
        <v>39646.81</v>
      </c>
      <c r="AO57" s="61">
        <f t="shared" si="39"/>
        <v>39646.81</v>
      </c>
      <c r="AR57" s="61">
        <v>65943.73</v>
      </c>
      <c r="AU57" s="61">
        <v>32140.08</v>
      </c>
      <c r="AX57" s="61">
        <v>0</v>
      </c>
      <c r="BA57" s="61">
        <f t="shared" si="40"/>
        <v>98083.81</v>
      </c>
      <c r="BC57" s="61">
        <v>58437</v>
      </c>
      <c r="BD57" s="63">
        <v>1814.54</v>
      </c>
      <c r="BE57" s="63"/>
      <c r="BF57" s="61" t="b">
        <f t="shared" si="41"/>
        <v>0</v>
      </c>
      <c r="BH57" s="1">
        <f t="shared" si="12"/>
        <v>58437</v>
      </c>
    </row>
    <row r="58" spans="1:60" s="61" customFormat="1" ht="14.25" hidden="1" outlineLevel="1">
      <c r="A58" s="61" t="s">
        <v>153</v>
      </c>
      <c r="B58" s="61" t="s">
        <v>368</v>
      </c>
      <c r="E58" s="62">
        <f t="shared" si="31"/>
        <v>0</v>
      </c>
      <c r="H58" s="62">
        <f t="shared" si="32"/>
        <v>0</v>
      </c>
      <c r="K58" s="62">
        <f t="shared" si="33"/>
        <v>0</v>
      </c>
      <c r="N58" s="62">
        <f t="shared" si="34"/>
        <v>0</v>
      </c>
      <c r="Q58" s="62">
        <f t="shared" si="35"/>
        <v>0</v>
      </c>
      <c r="T58" s="62">
        <f t="shared" si="36"/>
        <v>0</v>
      </c>
      <c r="W58" s="62">
        <f t="shared" si="37"/>
        <v>0</v>
      </c>
      <c r="Z58" s="62">
        <f t="shared" si="38"/>
        <v>0</v>
      </c>
      <c r="AC58" s="61">
        <v>0</v>
      </c>
      <c r="AF58" s="61">
        <v>0</v>
      </c>
      <c r="AI58" s="61">
        <v>0</v>
      </c>
      <c r="AO58" s="61">
        <f t="shared" si="39"/>
        <v>0</v>
      </c>
      <c r="AR58" s="61">
        <v>0</v>
      </c>
      <c r="AU58" s="61">
        <v>0</v>
      </c>
      <c r="AX58" s="61">
        <v>0</v>
      </c>
      <c r="BA58" s="61">
        <f t="shared" si="40"/>
        <v>0</v>
      </c>
      <c r="BC58" s="61">
        <v>0</v>
      </c>
      <c r="BD58" s="63">
        <v>4731.08</v>
      </c>
      <c r="BE58" s="63"/>
      <c r="BF58" s="61" t="b">
        <f t="shared" si="41"/>
        <v>1</v>
      </c>
      <c r="BH58" s="1">
        <f t="shared" si="12"/>
        <v>0</v>
      </c>
    </row>
    <row r="59" spans="1:60" s="61" customFormat="1" ht="14.25" hidden="1" outlineLevel="1">
      <c r="A59" s="61" t="s">
        <v>154</v>
      </c>
      <c r="B59" s="61" t="s">
        <v>369</v>
      </c>
      <c r="E59" s="62">
        <f t="shared" si="31"/>
        <v>0</v>
      </c>
      <c r="H59" s="62">
        <f t="shared" si="32"/>
        <v>0</v>
      </c>
      <c r="K59" s="62">
        <f t="shared" si="33"/>
        <v>24388</v>
      </c>
      <c r="N59" s="62">
        <f t="shared" si="34"/>
        <v>0</v>
      </c>
      <c r="Q59" s="62">
        <f t="shared" si="35"/>
        <v>24388</v>
      </c>
      <c r="T59" s="62">
        <f t="shared" si="36"/>
        <v>30792</v>
      </c>
      <c r="W59" s="62">
        <f t="shared" si="37"/>
        <v>9854</v>
      </c>
      <c r="Z59" s="62">
        <f t="shared" si="38"/>
        <v>0</v>
      </c>
      <c r="AC59" s="61">
        <v>0</v>
      </c>
      <c r="AF59" s="61">
        <v>0</v>
      </c>
      <c r="AI59" s="61">
        <v>24387.6</v>
      </c>
      <c r="AO59" s="61">
        <f t="shared" si="39"/>
        <v>24387.6</v>
      </c>
      <c r="AR59" s="61">
        <v>30792.42</v>
      </c>
      <c r="AU59" s="61">
        <v>9853.58</v>
      </c>
      <c r="AX59" s="61">
        <v>0</v>
      </c>
      <c r="BA59" s="61">
        <f t="shared" si="40"/>
        <v>40646</v>
      </c>
      <c r="BC59" s="61">
        <v>16258.4</v>
      </c>
      <c r="BD59" s="63">
        <v>0</v>
      </c>
      <c r="BE59" s="63"/>
      <c r="BF59" s="61" t="b">
        <f t="shared" si="41"/>
        <v>0</v>
      </c>
      <c r="BH59" s="1">
        <f t="shared" si="12"/>
        <v>16258</v>
      </c>
    </row>
    <row r="60" spans="1:60" ht="14.25" collapsed="1">
      <c r="A60" s="1" t="s">
        <v>548</v>
      </c>
      <c r="B60" s="50" t="s">
        <v>61</v>
      </c>
      <c r="C60" s="6" t="s">
        <v>508</v>
      </c>
      <c r="D60" s="14"/>
      <c r="E60" s="21">
        <f t="shared" si="31"/>
        <v>0</v>
      </c>
      <c r="F60" s="14"/>
      <c r="G60" s="14"/>
      <c r="H60" s="21">
        <f t="shared" si="32"/>
        <v>0</v>
      </c>
      <c r="I60" s="14"/>
      <c r="J60" s="14"/>
      <c r="K60" s="21">
        <f t="shared" si="33"/>
        <v>64034</v>
      </c>
      <c r="L60" s="14"/>
      <c r="M60" s="14"/>
      <c r="N60" s="21">
        <f t="shared" si="34"/>
        <v>74695</v>
      </c>
      <c r="O60" s="14"/>
      <c r="P60" s="14"/>
      <c r="Q60" s="30">
        <f t="shared" si="35"/>
        <v>138729</v>
      </c>
      <c r="R60" s="14"/>
      <c r="S60" s="14"/>
      <c r="T60" s="21">
        <f>ROUND(AR60,round_as_displayed)-1</f>
        <v>96735</v>
      </c>
      <c r="U60" s="14"/>
      <c r="V60" s="14"/>
      <c r="W60" s="21">
        <f t="shared" si="37"/>
        <v>41994</v>
      </c>
      <c r="X60" s="10"/>
      <c r="Y60" s="14"/>
      <c r="Z60" s="21">
        <f t="shared" si="38"/>
        <v>0</v>
      </c>
      <c r="AB60" s="14"/>
      <c r="AC60" s="39">
        <v>0</v>
      </c>
      <c r="AD60" s="14"/>
      <c r="AE60" s="14"/>
      <c r="AF60" s="26">
        <v>0</v>
      </c>
      <c r="AG60" s="14"/>
      <c r="AH60" s="14"/>
      <c r="AI60" s="26">
        <v>64034.41</v>
      </c>
      <c r="AJ60" s="14"/>
      <c r="AK60" s="14"/>
      <c r="AL60" s="26">
        <f>BC60</f>
        <v>74695.4</v>
      </c>
      <c r="AM60" s="14"/>
      <c r="AN60" s="14"/>
      <c r="AO60" s="26">
        <f t="shared" si="39"/>
        <v>138729.81</v>
      </c>
      <c r="AP60" s="14"/>
      <c r="AQ60" s="14"/>
      <c r="AR60" s="30">
        <v>96736.15</v>
      </c>
      <c r="AS60" s="14"/>
      <c r="AT60" s="14"/>
      <c r="AU60" s="26">
        <v>41993.66</v>
      </c>
      <c r="AV60" s="10"/>
      <c r="AW60" s="14"/>
      <c r="AX60" s="26">
        <v>0</v>
      </c>
      <c r="AY60" s="14"/>
      <c r="AZ60" s="14"/>
      <c r="BA60" s="30">
        <f t="shared" si="40"/>
        <v>138729.81</v>
      </c>
      <c r="BC60" s="1">
        <v>74695.4</v>
      </c>
      <c r="BD60" s="1">
        <v>6545.62</v>
      </c>
      <c r="BF60" s="1" t="b">
        <f t="shared" si="41"/>
        <v>0</v>
      </c>
      <c r="BH60" s="1">
        <f t="shared" si="12"/>
        <v>0</v>
      </c>
    </row>
    <row r="61" spans="1:60" s="61" customFormat="1" ht="14.25" hidden="1" outlineLevel="1">
      <c r="A61" s="61" t="s">
        <v>155</v>
      </c>
      <c r="B61" s="61" t="s">
        <v>156</v>
      </c>
      <c r="E61" s="62">
        <f t="shared" si="31"/>
        <v>0</v>
      </c>
      <c r="H61" s="62">
        <f t="shared" si="32"/>
        <v>0</v>
      </c>
      <c r="K61" s="62">
        <f t="shared" si="33"/>
        <v>627</v>
      </c>
      <c r="N61" s="62">
        <f t="shared" si="34"/>
        <v>0</v>
      </c>
      <c r="Q61" s="62">
        <f t="shared" si="35"/>
        <v>627</v>
      </c>
      <c r="T61" s="62">
        <f>ROUND(AR61,round_as_displayed)</f>
        <v>0</v>
      </c>
      <c r="W61" s="62">
        <f t="shared" si="37"/>
        <v>627</v>
      </c>
      <c r="Z61" s="62">
        <f t="shared" si="38"/>
        <v>0</v>
      </c>
      <c r="AC61" s="61">
        <v>0</v>
      </c>
      <c r="AF61" s="61">
        <v>0</v>
      </c>
      <c r="AI61" s="61">
        <v>627.22</v>
      </c>
      <c r="AO61" s="61">
        <f t="shared" si="39"/>
        <v>627.22</v>
      </c>
      <c r="AR61" s="61">
        <v>0</v>
      </c>
      <c r="AU61" s="61">
        <v>627.22</v>
      </c>
      <c r="AX61" s="61">
        <v>0</v>
      </c>
      <c r="BA61" s="61">
        <f t="shared" si="40"/>
        <v>627.22</v>
      </c>
      <c r="BC61" s="61">
        <v>0</v>
      </c>
      <c r="BD61" s="63">
        <v>0</v>
      </c>
      <c r="BE61" s="63"/>
      <c r="BF61" s="61" t="b">
        <f t="shared" si="41"/>
        <v>0</v>
      </c>
      <c r="BH61" s="1">
        <f t="shared" si="12"/>
        <v>0</v>
      </c>
    </row>
    <row r="62" spans="1:60" ht="14.25" collapsed="1">
      <c r="A62" s="1" t="s">
        <v>549</v>
      </c>
      <c r="B62" s="96" t="s">
        <v>370</v>
      </c>
      <c r="C62" s="89" t="s">
        <v>508</v>
      </c>
      <c r="D62" s="97"/>
      <c r="E62" s="98">
        <f t="shared" si="31"/>
        <v>0</v>
      </c>
      <c r="F62" s="97"/>
      <c r="G62" s="97"/>
      <c r="H62" s="98">
        <f t="shared" si="32"/>
        <v>0</v>
      </c>
      <c r="I62" s="97"/>
      <c r="J62" s="97"/>
      <c r="K62" s="98">
        <f t="shared" si="33"/>
        <v>627</v>
      </c>
      <c r="L62" s="97"/>
      <c r="M62" s="97"/>
      <c r="N62" s="98">
        <f t="shared" si="34"/>
        <v>0</v>
      </c>
      <c r="O62" s="97"/>
      <c r="P62" s="97"/>
      <c r="Q62" s="99">
        <f t="shared" si="35"/>
        <v>627</v>
      </c>
      <c r="R62" s="97"/>
      <c r="S62" s="97"/>
      <c r="T62" s="98">
        <f>ROUND(AR62,round_as_displayed)</f>
        <v>0</v>
      </c>
      <c r="U62" s="97"/>
      <c r="V62" s="97"/>
      <c r="W62" s="98">
        <f t="shared" si="37"/>
        <v>627</v>
      </c>
      <c r="X62" s="92"/>
      <c r="Y62" s="97"/>
      <c r="Z62" s="98">
        <f t="shared" si="38"/>
        <v>0</v>
      </c>
      <c r="AB62" s="14"/>
      <c r="AC62" s="39">
        <v>0</v>
      </c>
      <c r="AD62" s="14"/>
      <c r="AE62" s="14"/>
      <c r="AF62" s="26">
        <v>0</v>
      </c>
      <c r="AG62" s="14"/>
      <c r="AH62" s="14"/>
      <c r="AI62" s="26">
        <v>627.22</v>
      </c>
      <c r="AJ62" s="14"/>
      <c r="AK62" s="14"/>
      <c r="AL62" s="26">
        <f>BC62</f>
        <v>0</v>
      </c>
      <c r="AM62" s="14"/>
      <c r="AN62" s="14"/>
      <c r="AO62" s="26">
        <f t="shared" si="39"/>
        <v>627.22</v>
      </c>
      <c r="AP62" s="14"/>
      <c r="AQ62" s="14"/>
      <c r="AR62" s="30">
        <v>0</v>
      </c>
      <c r="AS62" s="14"/>
      <c r="AT62" s="14"/>
      <c r="AU62" s="26">
        <v>627.22</v>
      </c>
      <c r="AV62" s="10"/>
      <c r="AW62" s="14"/>
      <c r="AX62" s="26">
        <v>0</v>
      </c>
      <c r="AY62" s="14"/>
      <c r="AZ62" s="14"/>
      <c r="BA62" s="30">
        <f t="shared" si="40"/>
        <v>627.22</v>
      </c>
      <c r="BC62" s="1">
        <v>0</v>
      </c>
      <c r="BD62" s="1">
        <v>0</v>
      </c>
      <c r="BF62" s="1" t="b">
        <f t="shared" si="41"/>
        <v>0</v>
      </c>
      <c r="BH62" s="1">
        <f t="shared" si="12"/>
        <v>0</v>
      </c>
    </row>
    <row r="63" spans="1:60" s="61" customFormat="1" ht="14.25" hidden="1" outlineLevel="1">
      <c r="A63" s="61" t="s">
        <v>157</v>
      </c>
      <c r="B63" s="61" t="s">
        <v>158</v>
      </c>
      <c r="E63" s="62">
        <f t="shared" si="31"/>
        <v>0</v>
      </c>
      <c r="H63" s="62">
        <f t="shared" si="32"/>
        <v>0</v>
      </c>
      <c r="K63" s="62">
        <f t="shared" si="33"/>
        <v>7789</v>
      </c>
      <c r="N63" s="62">
        <f t="shared" si="34"/>
        <v>0</v>
      </c>
      <c r="Q63" s="62">
        <f t="shared" si="35"/>
        <v>7789</v>
      </c>
      <c r="T63" s="62">
        <f>ROUND(AR63,round_as_displayed)</f>
        <v>0</v>
      </c>
      <c r="W63" s="62">
        <f t="shared" si="37"/>
        <v>7789</v>
      </c>
      <c r="Z63" s="62">
        <f t="shared" si="38"/>
        <v>0</v>
      </c>
      <c r="AC63" s="61">
        <v>0</v>
      </c>
      <c r="AF63" s="61">
        <v>0</v>
      </c>
      <c r="AI63" s="61">
        <v>7789.25</v>
      </c>
      <c r="AO63" s="61">
        <f t="shared" si="39"/>
        <v>7789.25</v>
      </c>
      <c r="AR63" s="61">
        <v>0</v>
      </c>
      <c r="AU63" s="61">
        <v>7789.25</v>
      </c>
      <c r="AX63" s="61">
        <v>0</v>
      </c>
      <c r="BA63" s="61">
        <f t="shared" si="40"/>
        <v>7789.25</v>
      </c>
      <c r="BC63" s="61">
        <v>0</v>
      </c>
      <c r="BD63" s="63">
        <v>1000</v>
      </c>
      <c r="BE63" s="63"/>
      <c r="BF63" s="61" t="b">
        <f t="shared" si="41"/>
        <v>0</v>
      </c>
      <c r="BH63" s="1">
        <f t="shared" si="12"/>
        <v>0</v>
      </c>
    </row>
    <row r="64" spans="1:60" ht="14.25" collapsed="1">
      <c r="A64" s="1" t="s">
        <v>550</v>
      </c>
      <c r="B64" s="50" t="s">
        <v>371</v>
      </c>
      <c r="C64" s="6" t="s">
        <v>508</v>
      </c>
      <c r="D64" s="14"/>
      <c r="E64" s="21">
        <f t="shared" si="31"/>
        <v>0</v>
      </c>
      <c r="F64" s="14"/>
      <c r="G64" s="14"/>
      <c r="H64" s="21">
        <f t="shared" si="32"/>
        <v>0</v>
      </c>
      <c r="I64" s="14"/>
      <c r="J64" s="14"/>
      <c r="K64" s="21">
        <f t="shared" si="33"/>
        <v>7789</v>
      </c>
      <c r="L64" s="14"/>
      <c r="M64" s="14"/>
      <c r="N64" s="21">
        <f t="shared" si="34"/>
        <v>0</v>
      </c>
      <c r="O64" s="14"/>
      <c r="P64" s="14"/>
      <c r="Q64" s="30">
        <f t="shared" si="35"/>
        <v>7789</v>
      </c>
      <c r="R64" s="14"/>
      <c r="S64" s="14"/>
      <c r="T64" s="21">
        <f>ROUND(AR64,round_as_displayed)</f>
        <v>0</v>
      </c>
      <c r="U64" s="14"/>
      <c r="V64" s="14"/>
      <c r="W64" s="21">
        <f t="shared" si="37"/>
        <v>7789</v>
      </c>
      <c r="X64" s="10"/>
      <c r="Y64" s="14"/>
      <c r="Z64" s="21">
        <f t="shared" si="38"/>
        <v>0</v>
      </c>
      <c r="AB64" s="14"/>
      <c r="AC64" s="39">
        <v>0</v>
      </c>
      <c r="AD64" s="14"/>
      <c r="AE64" s="14"/>
      <c r="AF64" s="26">
        <v>0</v>
      </c>
      <c r="AG64" s="14"/>
      <c r="AH64" s="14"/>
      <c r="AI64" s="26">
        <v>7789.25</v>
      </c>
      <c r="AJ64" s="14"/>
      <c r="AK64" s="14"/>
      <c r="AL64" s="26">
        <f>BC64</f>
        <v>0</v>
      </c>
      <c r="AM64" s="14"/>
      <c r="AN64" s="14"/>
      <c r="AO64" s="26">
        <f t="shared" si="39"/>
        <v>7789.25</v>
      </c>
      <c r="AP64" s="14"/>
      <c r="AQ64" s="14"/>
      <c r="AR64" s="30">
        <v>0</v>
      </c>
      <c r="AS64" s="14"/>
      <c r="AT64" s="14"/>
      <c r="AU64" s="26">
        <v>7789.25</v>
      </c>
      <c r="AV64" s="10"/>
      <c r="AW64" s="14"/>
      <c r="AX64" s="26">
        <v>0</v>
      </c>
      <c r="AY64" s="14"/>
      <c r="AZ64" s="14"/>
      <c r="BA64" s="30">
        <f t="shared" si="40"/>
        <v>7789.25</v>
      </c>
      <c r="BC64" s="1">
        <v>0</v>
      </c>
      <c r="BD64" s="1">
        <v>1000</v>
      </c>
      <c r="BF64" s="1" t="b">
        <f t="shared" si="41"/>
        <v>0</v>
      </c>
      <c r="BH64" s="1">
        <f t="shared" si="12"/>
        <v>0</v>
      </c>
    </row>
    <row r="65" spans="2:60" ht="14.25">
      <c r="B65" s="101" t="s">
        <v>9</v>
      </c>
      <c r="C65" s="89" t="s">
        <v>508</v>
      </c>
      <c r="D65" s="102"/>
      <c r="E65" s="103">
        <f>E54+E56+E60+E62+E64</f>
        <v>4130</v>
      </c>
      <c r="F65" s="89"/>
      <c r="G65" s="102"/>
      <c r="H65" s="103">
        <f>H54+H56+H60+H62+H64</f>
        <v>2722</v>
      </c>
      <c r="I65" s="89"/>
      <c r="J65" s="102"/>
      <c r="K65" s="103">
        <f>K54+K56+K60+K62+K64</f>
        <v>112048</v>
      </c>
      <c r="L65" s="89"/>
      <c r="M65" s="102"/>
      <c r="N65" s="103">
        <f>N54+N56+N60+N62+N64</f>
        <v>101094</v>
      </c>
      <c r="O65" s="89"/>
      <c r="P65" s="102"/>
      <c r="Q65" s="103">
        <f>Q54+Q56+Q60+Q62+Q64</f>
        <v>219994</v>
      </c>
      <c r="R65" s="89"/>
      <c r="S65" s="102"/>
      <c r="T65" s="103">
        <f>T54+T56+T60+T62+T64</f>
        <v>149455</v>
      </c>
      <c r="U65" s="89"/>
      <c r="V65" s="102"/>
      <c r="W65" s="103">
        <f>W54+W56+W60+W62+W64</f>
        <v>70539</v>
      </c>
      <c r="X65" s="92"/>
      <c r="Y65" s="102"/>
      <c r="Z65" s="103">
        <f>Z54+Z56+Z60+Z62+Z64</f>
        <v>0</v>
      </c>
      <c r="AB65" s="7"/>
      <c r="AC65" s="40">
        <f>AC54+AC56+AC60+AC62+AC64</f>
        <v>4129.5</v>
      </c>
      <c r="AE65" s="7"/>
      <c r="AF65" s="40">
        <f>AF54+AF56+AF60+AF62+AF64</f>
        <v>2722.3199999999997</v>
      </c>
      <c r="AH65" s="7"/>
      <c r="AI65" s="40">
        <f>AI54+AI56+AI60+AI62+AI64</f>
        <v>112049.3</v>
      </c>
      <c r="AK65" s="7"/>
      <c r="AL65" s="40">
        <f>AL54+AL56+AL60+AL62+AL64</f>
        <v>101094.34</v>
      </c>
      <c r="AN65" s="7"/>
      <c r="AO65" s="40">
        <f>AO54+AO56+AO60+AO62+AO64</f>
        <v>219995.46</v>
      </c>
      <c r="AQ65" s="7"/>
      <c r="AR65" s="22">
        <f>AR54+AR56+AR60+AR62+AR64</f>
        <v>149456.47</v>
      </c>
      <c r="AT65" s="7"/>
      <c r="AU65" s="22">
        <f>AU54+AU56+AU60+AU62+AU64</f>
        <v>70538.99</v>
      </c>
      <c r="AV65" s="10"/>
      <c r="AW65" s="7"/>
      <c r="AX65" s="22">
        <f>AX54+AX56+AX60+AX62+AX64</f>
        <v>0</v>
      </c>
      <c r="AZ65" s="7"/>
      <c r="BA65" s="22">
        <f>BA54+BA56+BA60+BA62+BA64</f>
        <v>219995.46</v>
      </c>
      <c r="BF65" s="1" t="b">
        <f>BF52</f>
        <v>0</v>
      </c>
      <c r="BH65" s="1">
        <f t="shared" si="12"/>
        <v>0</v>
      </c>
    </row>
    <row r="66" spans="2:60" ht="14.25">
      <c r="B66" s="54"/>
      <c r="E66" s="19"/>
      <c r="H66" s="19"/>
      <c r="K66" s="19"/>
      <c r="N66" s="19"/>
      <c r="W66" s="19"/>
      <c r="X66" s="10"/>
      <c r="Z66" s="19"/>
      <c r="AV66" s="10"/>
      <c r="BF66" s="1" t="s">
        <v>508</v>
      </c>
      <c r="BH66" s="1">
        <f t="shared" si="12"/>
        <v>0</v>
      </c>
    </row>
    <row r="67" spans="2:60" ht="14.25">
      <c r="B67" s="94" t="s">
        <v>551</v>
      </c>
      <c r="C67" s="104"/>
      <c r="D67" s="89"/>
      <c r="E67" s="90"/>
      <c r="F67" s="89"/>
      <c r="G67" s="89"/>
      <c r="H67" s="90"/>
      <c r="I67" s="89"/>
      <c r="J67" s="89"/>
      <c r="K67" s="90"/>
      <c r="L67" s="89"/>
      <c r="M67" s="89"/>
      <c r="N67" s="90"/>
      <c r="O67" s="89"/>
      <c r="P67" s="89"/>
      <c r="Q67" s="90"/>
      <c r="R67" s="89"/>
      <c r="S67" s="89"/>
      <c r="T67" s="90"/>
      <c r="U67" s="89"/>
      <c r="V67" s="89"/>
      <c r="W67" s="90"/>
      <c r="X67" s="92"/>
      <c r="Y67" s="89"/>
      <c r="Z67" s="90"/>
      <c r="AV67" s="10"/>
      <c r="BF67" s="1" t="b">
        <f>IF(AND(BF68,BF70,BF71,BF72,BF74,BF106,BF107,BF111,BF113),TRUE,FALSE)</f>
        <v>0</v>
      </c>
      <c r="BH67" s="1">
        <f t="shared" si="12"/>
        <v>0</v>
      </c>
    </row>
    <row r="68" spans="1:60" ht="14.25" hidden="1">
      <c r="A68" s="1" t="s">
        <v>118</v>
      </c>
      <c r="B68" s="50" t="s">
        <v>631</v>
      </c>
      <c r="C68" s="6" t="s">
        <v>508</v>
      </c>
      <c r="D68" s="14"/>
      <c r="E68" s="21">
        <f aca="true" t="shared" si="42" ref="E68:E77">ROUND(AC68,round_as_displayed)</f>
        <v>0</v>
      </c>
      <c r="F68" s="14"/>
      <c r="G68" s="14"/>
      <c r="H68" s="21">
        <f aca="true" t="shared" si="43" ref="H68:H77">ROUND(AF68,round_as_displayed)</f>
        <v>0</v>
      </c>
      <c r="I68" s="14"/>
      <c r="J68" s="14"/>
      <c r="K68" s="21">
        <f aca="true" t="shared" si="44" ref="K68:K77">ROUND(AI68,round_as_displayed)</f>
        <v>0</v>
      </c>
      <c r="L68" s="14"/>
      <c r="M68" s="14"/>
      <c r="N68" s="21">
        <f aca="true" t="shared" si="45" ref="N68:N77">ROUND(AL68,round_as_displayed)</f>
        <v>0</v>
      </c>
      <c r="O68" s="14"/>
      <c r="P68" s="14"/>
      <c r="Q68" s="30">
        <f aca="true" t="shared" si="46" ref="Q68:Q77">E68+H68+K68+N68</f>
        <v>0</v>
      </c>
      <c r="R68" s="14"/>
      <c r="S68" s="14"/>
      <c r="T68" s="21">
        <f aca="true" t="shared" si="47" ref="T68:T77">ROUND(AR68,round_as_displayed)</f>
        <v>0</v>
      </c>
      <c r="U68" s="14"/>
      <c r="V68" s="14"/>
      <c r="W68" s="21">
        <f aca="true" t="shared" si="48" ref="W68:W77">ROUND(AU68,round_as_displayed)</f>
        <v>0</v>
      </c>
      <c r="X68" s="10"/>
      <c r="Y68" s="14"/>
      <c r="Z68" s="21">
        <f aca="true" t="shared" si="49" ref="Z68:Z77">ROUND(AX68,round_as_displayed)</f>
        <v>0</v>
      </c>
      <c r="AB68" s="14"/>
      <c r="AC68" s="39">
        <v>0</v>
      </c>
      <c r="AD68" s="14"/>
      <c r="AE68" s="14"/>
      <c r="AF68" s="26">
        <v>0</v>
      </c>
      <c r="AG68" s="14"/>
      <c r="AH68" s="14"/>
      <c r="AI68" s="26">
        <v>0</v>
      </c>
      <c r="AJ68" s="14"/>
      <c r="AK68" s="14"/>
      <c r="AL68" s="26">
        <f>BC68</f>
        <v>0</v>
      </c>
      <c r="AM68" s="14"/>
      <c r="AN68" s="14"/>
      <c r="AO68" s="26">
        <f aca="true" t="shared" si="50" ref="AO68:AO77">AC68+AF68+AI68+AL68</f>
        <v>0</v>
      </c>
      <c r="AP68" s="14"/>
      <c r="AQ68" s="14"/>
      <c r="AR68" s="30">
        <v>0</v>
      </c>
      <c r="AS68" s="14"/>
      <c r="AT68" s="14"/>
      <c r="AU68" s="26">
        <v>0</v>
      </c>
      <c r="AV68" s="10"/>
      <c r="AW68" s="14"/>
      <c r="AX68" s="26">
        <v>0</v>
      </c>
      <c r="AY68" s="14"/>
      <c r="AZ68" s="14"/>
      <c r="BA68" s="30">
        <f aca="true" t="shared" si="51" ref="BA68:BA77">AR68+AU68+AX68</f>
        <v>0</v>
      </c>
      <c r="BC68" s="1">
        <v>0</v>
      </c>
      <c r="BD68" s="1">
        <v>0</v>
      </c>
      <c r="BF68" s="1" t="b">
        <f aca="true" t="shared" si="52" ref="BF68:BF77">IF(AND(AC68=0,AF68=0,AI68=0,AL68=0),TRUE,FALSE)</f>
        <v>1</v>
      </c>
      <c r="BH68" s="1">
        <f t="shared" si="12"/>
        <v>0</v>
      </c>
    </row>
    <row r="69" spans="1:60" ht="14.25" hidden="1">
      <c r="A69" s="1" t="s">
        <v>55</v>
      </c>
      <c r="B69" s="50" t="s">
        <v>54</v>
      </c>
      <c r="C69" s="6" t="s">
        <v>508</v>
      </c>
      <c r="D69" s="14"/>
      <c r="E69" s="21">
        <f t="shared" si="42"/>
        <v>0</v>
      </c>
      <c r="F69" s="14"/>
      <c r="G69" s="14"/>
      <c r="H69" s="21">
        <f t="shared" si="43"/>
        <v>0</v>
      </c>
      <c r="I69" s="14"/>
      <c r="J69" s="14"/>
      <c r="K69" s="21">
        <f t="shared" si="44"/>
        <v>0</v>
      </c>
      <c r="L69" s="14"/>
      <c r="M69" s="14"/>
      <c r="N69" s="21">
        <f t="shared" si="45"/>
        <v>0</v>
      </c>
      <c r="O69" s="14"/>
      <c r="P69" s="14"/>
      <c r="Q69" s="30">
        <f t="shared" si="46"/>
        <v>0</v>
      </c>
      <c r="R69" s="14"/>
      <c r="S69" s="14"/>
      <c r="T69" s="21">
        <f t="shared" si="47"/>
        <v>0</v>
      </c>
      <c r="U69" s="14"/>
      <c r="V69" s="14"/>
      <c r="W69" s="21">
        <f t="shared" si="48"/>
        <v>0</v>
      </c>
      <c r="X69" s="10"/>
      <c r="Y69" s="14"/>
      <c r="Z69" s="21">
        <f t="shared" si="49"/>
        <v>0</v>
      </c>
      <c r="AB69" s="14"/>
      <c r="AC69" s="39">
        <v>0</v>
      </c>
      <c r="AD69" s="14"/>
      <c r="AE69" s="14"/>
      <c r="AF69" s="26">
        <v>0</v>
      </c>
      <c r="AG69" s="14"/>
      <c r="AH69" s="14"/>
      <c r="AI69" s="26">
        <v>0</v>
      </c>
      <c r="AJ69" s="14"/>
      <c r="AK69" s="14"/>
      <c r="AL69" s="26">
        <f>BC69</f>
        <v>0</v>
      </c>
      <c r="AM69" s="14"/>
      <c r="AN69" s="14"/>
      <c r="AO69" s="26">
        <f t="shared" si="50"/>
        <v>0</v>
      </c>
      <c r="AP69" s="14"/>
      <c r="AQ69" s="14"/>
      <c r="AR69" s="30">
        <v>0</v>
      </c>
      <c r="AS69" s="14"/>
      <c r="AT69" s="14"/>
      <c r="AU69" s="26">
        <v>0</v>
      </c>
      <c r="AV69" s="10"/>
      <c r="AW69" s="14"/>
      <c r="AX69" s="26">
        <v>0</v>
      </c>
      <c r="AY69" s="14"/>
      <c r="AZ69" s="14"/>
      <c r="BA69" s="30">
        <f t="shared" si="51"/>
        <v>0</v>
      </c>
      <c r="BC69" s="1">
        <v>0</v>
      </c>
      <c r="BD69" s="1">
        <v>0</v>
      </c>
      <c r="BF69" s="1" t="b">
        <f t="shared" si="52"/>
        <v>1</v>
      </c>
      <c r="BH69" s="1">
        <f t="shared" si="12"/>
        <v>0</v>
      </c>
    </row>
    <row r="70" spans="1:60" ht="14.25" hidden="1">
      <c r="A70" s="1" t="s">
        <v>689</v>
      </c>
      <c r="B70" s="50" t="s">
        <v>372</v>
      </c>
      <c r="C70" s="6" t="s">
        <v>508</v>
      </c>
      <c r="D70" s="14"/>
      <c r="E70" s="21">
        <f t="shared" si="42"/>
        <v>0</v>
      </c>
      <c r="F70" s="14"/>
      <c r="G70" s="14"/>
      <c r="H70" s="21">
        <f t="shared" si="43"/>
        <v>0</v>
      </c>
      <c r="I70" s="14"/>
      <c r="J70" s="14"/>
      <c r="K70" s="21">
        <f t="shared" si="44"/>
        <v>0</v>
      </c>
      <c r="L70" s="14"/>
      <c r="M70" s="14"/>
      <c r="N70" s="21">
        <f t="shared" si="45"/>
        <v>0</v>
      </c>
      <c r="O70" s="14"/>
      <c r="P70" s="14"/>
      <c r="Q70" s="30">
        <f t="shared" si="46"/>
        <v>0</v>
      </c>
      <c r="R70" s="14"/>
      <c r="S70" s="14"/>
      <c r="T70" s="21">
        <f t="shared" si="47"/>
        <v>0</v>
      </c>
      <c r="U70" s="14"/>
      <c r="V70" s="14"/>
      <c r="W70" s="21">
        <f t="shared" si="48"/>
        <v>0</v>
      </c>
      <c r="X70" s="10"/>
      <c r="Y70" s="14"/>
      <c r="Z70" s="21">
        <f t="shared" si="49"/>
        <v>0</v>
      </c>
      <c r="AB70" s="14"/>
      <c r="AC70" s="39">
        <v>0</v>
      </c>
      <c r="AD70" s="14"/>
      <c r="AE70" s="14"/>
      <c r="AF70" s="26">
        <v>0</v>
      </c>
      <c r="AG70" s="14"/>
      <c r="AH70" s="14"/>
      <c r="AI70" s="26">
        <v>0</v>
      </c>
      <c r="AJ70" s="14"/>
      <c r="AK70" s="14"/>
      <c r="AL70" s="26">
        <f>BC70</f>
        <v>0</v>
      </c>
      <c r="AM70" s="14"/>
      <c r="AN70" s="14"/>
      <c r="AO70" s="26">
        <f t="shared" si="50"/>
        <v>0</v>
      </c>
      <c r="AP70" s="14"/>
      <c r="AQ70" s="14"/>
      <c r="AR70" s="30">
        <v>0</v>
      </c>
      <c r="AS70" s="14"/>
      <c r="AT70" s="14"/>
      <c r="AU70" s="26">
        <v>0</v>
      </c>
      <c r="AV70" s="10"/>
      <c r="AW70" s="14"/>
      <c r="AX70" s="26">
        <v>0</v>
      </c>
      <c r="AY70" s="14"/>
      <c r="AZ70" s="14"/>
      <c r="BA70" s="30">
        <f t="shared" si="51"/>
        <v>0</v>
      </c>
      <c r="BC70" s="1">
        <v>0</v>
      </c>
      <c r="BD70" s="1">
        <v>0</v>
      </c>
      <c r="BF70" s="1" t="b">
        <f t="shared" si="52"/>
        <v>1</v>
      </c>
      <c r="BH70" s="1">
        <f t="shared" si="12"/>
        <v>0</v>
      </c>
    </row>
    <row r="71" spans="1:60" ht="14.25" hidden="1">
      <c r="A71" s="1" t="s">
        <v>552</v>
      </c>
      <c r="B71" s="50" t="s">
        <v>373</v>
      </c>
      <c r="C71" s="6" t="s">
        <v>508</v>
      </c>
      <c r="D71" s="14"/>
      <c r="E71" s="21">
        <f t="shared" si="42"/>
        <v>0</v>
      </c>
      <c r="F71" s="14"/>
      <c r="G71" s="14"/>
      <c r="H71" s="21">
        <f t="shared" si="43"/>
        <v>0</v>
      </c>
      <c r="I71" s="14"/>
      <c r="J71" s="14"/>
      <c r="K71" s="21">
        <f t="shared" si="44"/>
        <v>0</v>
      </c>
      <c r="L71" s="14"/>
      <c r="M71" s="14"/>
      <c r="N71" s="21">
        <f t="shared" si="45"/>
        <v>0</v>
      </c>
      <c r="O71" s="14"/>
      <c r="P71" s="14"/>
      <c r="Q71" s="30">
        <f t="shared" si="46"/>
        <v>0</v>
      </c>
      <c r="R71" s="14"/>
      <c r="S71" s="14"/>
      <c r="T71" s="21">
        <f t="shared" si="47"/>
        <v>0</v>
      </c>
      <c r="U71" s="14"/>
      <c r="V71" s="14"/>
      <c r="W71" s="21">
        <f t="shared" si="48"/>
        <v>0</v>
      </c>
      <c r="X71" s="10"/>
      <c r="Y71" s="14"/>
      <c r="Z71" s="21">
        <f t="shared" si="49"/>
        <v>0</v>
      </c>
      <c r="AB71" s="14"/>
      <c r="AC71" s="39">
        <v>0</v>
      </c>
      <c r="AD71" s="14"/>
      <c r="AE71" s="14"/>
      <c r="AF71" s="26">
        <v>0</v>
      </c>
      <c r="AG71" s="14"/>
      <c r="AH71" s="14"/>
      <c r="AI71" s="26">
        <v>0</v>
      </c>
      <c r="AJ71" s="14"/>
      <c r="AK71" s="14"/>
      <c r="AL71" s="26">
        <f>BC71</f>
        <v>0</v>
      </c>
      <c r="AM71" s="14"/>
      <c r="AN71" s="14"/>
      <c r="AO71" s="26">
        <f t="shared" si="50"/>
        <v>0</v>
      </c>
      <c r="AP71" s="14"/>
      <c r="AQ71" s="14"/>
      <c r="AR71" s="30">
        <v>0</v>
      </c>
      <c r="AS71" s="14"/>
      <c r="AT71" s="14"/>
      <c r="AU71" s="26">
        <v>0</v>
      </c>
      <c r="AV71" s="10"/>
      <c r="AW71" s="14"/>
      <c r="AX71" s="26">
        <v>0</v>
      </c>
      <c r="AY71" s="14"/>
      <c r="AZ71" s="14"/>
      <c r="BA71" s="30">
        <f t="shared" si="51"/>
        <v>0</v>
      </c>
      <c r="BC71" s="1">
        <v>0</v>
      </c>
      <c r="BD71" s="1">
        <v>0</v>
      </c>
      <c r="BF71" s="1" t="b">
        <f t="shared" si="52"/>
        <v>1</v>
      </c>
      <c r="BH71" s="1">
        <f t="shared" si="12"/>
        <v>0</v>
      </c>
    </row>
    <row r="72" spans="1:60" ht="14.25" hidden="1">
      <c r="A72" s="1" t="s">
        <v>53</v>
      </c>
      <c r="B72" s="50" t="s">
        <v>636</v>
      </c>
      <c r="C72" s="6" t="s">
        <v>508</v>
      </c>
      <c r="D72" s="14"/>
      <c r="E72" s="21">
        <f t="shared" si="42"/>
        <v>0</v>
      </c>
      <c r="F72" s="14"/>
      <c r="G72" s="14"/>
      <c r="H72" s="21">
        <f t="shared" si="43"/>
        <v>0</v>
      </c>
      <c r="I72" s="14"/>
      <c r="J72" s="14"/>
      <c r="K72" s="21">
        <f t="shared" si="44"/>
        <v>0</v>
      </c>
      <c r="L72" s="14"/>
      <c r="M72" s="14"/>
      <c r="N72" s="21">
        <f t="shared" si="45"/>
        <v>0</v>
      </c>
      <c r="O72" s="14"/>
      <c r="P72" s="14"/>
      <c r="Q72" s="30">
        <f t="shared" si="46"/>
        <v>0</v>
      </c>
      <c r="R72" s="14"/>
      <c r="S72" s="14"/>
      <c r="T72" s="21">
        <f t="shared" si="47"/>
        <v>0</v>
      </c>
      <c r="U72" s="14"/>
      <c r="V72" s="14"/>
      <c r="W72" s="21">
        <f t="shared" si="48"/>
        <v>0</v>
      </c>
      <c r="X72" s="10"/>
      <c r="Y72" s="14"/>
      <c r="Z72" s="21">
        <f t="shared" si="49"/>
        <v>0</v>
      </c>
      <c r="AB72" s="14"/>
      <c r="AC72" s="39">
        <v>0</v>
      </c>
      <c r="AD72" s="14"/>
      <c r="AE72" s="14"/>
      <c r="AF72" s="26">
        <v>0</v>
      </c>
      <c r="AG72" s="14"/>
      <c r="AH72" s="14"/>
      <c r="AI72" s="26">
        <v>0</v>
      </c>
      <c r="AJ72" s="14"/>
      <c r="AK72" s="14"/>
      <c r="AL72" s="26">
        <f>BC72</f>
        <v>0</v>
      </c>
      <c r="AM72" s="14"/>
      <c r="AN72" s="14"/>
      <c r="AO72" s="26">
        <f t="shared" si="50"/>
        <v>0</v>
      </c>
      <c r="AP72" s="14"/>
      <c r="AQ72" s="14"/>
      <c r="AR72" s="30">
        <v>0</v>
      </c>
      <c r="AS72" s="14"/>
      <c r="AT72" s="14"/>
      <c r="AU72" s="26">
        <v>0</v>
      </c>
      <c r="AV72" s="10"/>
      <c r="AW72" s="14"/>
      <c r="AX72" s="26">
        <v>0</v>
      </c>
      <c r="AY72" s="14"/>
      <c r="AZ72" s="14"/>
      <c r="BA72" s="30">
        <f t="shared" si="51"/>
        <v>0</v>
      </c>
      <c r="BC72" s="1">
        <v>0</v>
      </c>
      <c r="BD72" s="1">
        <v>0</v>
      </c>
      <c r="BF72" s="1" t="b">
        <f t="shared" si="52"/>
        <v>1</v>
      </c>
      <c r="BH72" s="1">
        <f t="shared" si="12"/>
        <v>0</v>
      </c>
    </row>
    <row r="73" spans="1:60" s="61" customFormat="1" ht="14.25" hidden="1" outlineLevel="1">
      <c r="A73" s="61" t="s">
        <v>159</v>
      </c>
      <c r="B73" s="61" t="s">
        <v>160</v>
      </c>
      <c r="E73" s="62">
        <f t="shared" si="42"/>
        <v>0</v>
      </c>
      <c r="H73" s="62">
        <f t="shared" si="43"/>
        <v>0</v>
      </c>
      <c r="K73" s="62">
        <f t="shared" si="44"/>
        <v>19521</v>
      </c>
      <c r="N73" s="62">
        <f t="shared" si="45"/>
        <v>0</v>
      </c>
      <c r="Q73" s="62">
        <f t="shared" si="46"/>
        <v>19521</v>
      </c>
      <c r="T73" s="62">
        <f t="shared" si="47"/>
        <v>14836</v>
      </c>
      <c r="W73" s="62">
        <f t="shared" si="48"/>
        <v>4685</v>
      </c>
      <c r="Z73" s="62">
        <f t="shared" si="49"/>
        <v>0</v>
      </c>
      <c r="AC73" s="61">
        <v>0</v>
      </c>
      <c r="AF73" s="61">
        <v>0</v>
      </c>
      <c r="AI73" s="61">
        <v>19520.82</v>
      </c>
      <c r="AO73" s="61">
        <f t="shared" si="50"/>
        <v>19520.82</v>
      </c>
      <c r="AR73" s="61">
        <v>14835.76</v>
      </c>
      <c r="AU73" s="61">
        <v>4685.06</v>
      </c>
      <c r="AX73" s="61">
        <v>0</v>
      </c>
      <c r="BA73" s="61">
        <f t="shared" si="51"/>
        <v>19520.82</v>
      </c>
      <c r="BC73" s="61">
        <v>0</v>
      </c>
      <c r="BD73" s="63">
        <v>0</v>
      </c>
      <c r="BE73" s="63"/>
      <c r="BF73" s="61" t="b">
        <f t="shared" si="52"/>
        <v>0</v>
      </c>
      <c r="BH73" s="1">
        <f t="shared" si="12"/>
        <v>0</v>
      </c>
    </row>
    <row r="74" spans="1:60" ht="14.25" collapsed="1">
      <c r="A74" s="1" t="s">
        <v>102</v>
      </c>
      <c r="B74" s="50" t="s">
        <v>61</v>
      </c>
      <c r="C74" s="6" t="s">
        <v>508</v>
      </c>
      <c r="D74" s="14"/>
      <c r="E74" s="21">
        <f t="shared" si="42"/>
        <v>0</v>
      </c>
      <c r="F74" s="14"/>
      <c r="G74" s="14"/>
      <c r="H74" s="21">
        <f t="shared" si="43"/>
        <v>0</v>
      </c>
      <c r="I74" s="14"/>
      <c r="J74" s="14"/>
      <c r="K74" s="21">
        <f t="shared" si="44"/>
        <v>19521</v>
      </c>
      <c r="L74" s="14"/>
      <c r="M74" s="14"/>
      <c r="N74" s="21">
        <f t="shared" si="45"/>
        <v>0</v>
      </c>
      <c r="O74" s="14"/>
      <c r="P74" s="14"/>
      <c r="Q74" s="30">
        <f t="shared" si="46"/>
        <v>19521</v>
      </c>
      <c r="R74" s="14"/>
      <c r="S74" s="14"/>
      <c r="T74" s="21">
        <f t="shared" si="47"/>
        <v>14836</v>
      </c>
      <c r="U74" s="14"/>
      <c r="V74" s="14"/>
      <c r="W74" s="21">
        <f t="shared" si="48"/>
        <v>4685</v>
      </c>
      <c r="X74" s="10"/>
      <c r="Y74" s="14"/>
      <c r="Z74" s="21">
        <f t="shared" si="49"/>
        <v>0</v>
      </c>
      <c r="AB74" s="14"/>
      <c r="AC74" s="39">
        <v>0</v>
      </c>
      <c r="AD74" s="14"/>
      <c r="AE74" s="14"/>
      <c r="AF74" s="26">
        <v>0</v>
      </c>
      <c r="AG74" s="14"/>
      <c r="AH74" s="14"/>
      <c r="AI74" s="26">
        <v>19520.82</v>
      </c>
      <c r="AJ74" s="14"/>
      <c r="AK74" s="14"/>
      <c r="AL74" s="26">
        <f>BC74</f>
        <v>0</v>
      </c>
      <c r="AM74" s="14"/>
      <c r="AN74" s="14"/>
      <c r="AO74" s="26">
        <f t="shared" si="50"/>
        <v>19520.82</v>
      </c>
      <c r="AP74" s="14"/>
      <c r="AQ74" s="14"/>
      <c r="AR74" s="30">
        <v>14835.76</v>
      </c>
      <c r="AS74" s="14"/>
      <c r="AT74" s="14"/>
      <c r="AU74" s="26">
        <v>4685.06</v>
      </c>
      <c r="AV74" s="10"/>
      <c r="AW74" s="14"/>
      <c r="AX74" s="26">
        <v>0</v>
      </c>
      <c r="AY74" s="14"/>
      <c r="AZ74" s="14"/>
      <c r="BA74" s="30">
        <f t="shared" si="51"/>
        <v>19520.82</v>
      </c>
      <c r="BC74" s="1">
        <v>0</v>
      </c>
      <c r="BD74" s="1">
        <v>0</v>
      </c>
      <c r="BF74" s="1" t="b">
        <f t="shared" si="52"/>
        <v>0</v>
      </c>
      <c r="BH74" s="1">
        <f t="shared" si="12"/>
        <v>0</v>
      </c>
    </row>
    <row r="75" spans="1:60" s="61" customFormat="1" ht="14.25" hidden="1" outlineLevel="1">
      <c r="A75" s="61" t="s">
        <v>161</v>
      </c>
      <c r="B75" s="61" t="s">
        <v>374</v>
      </c>
      <c r="E75" s="62">
        <f t="shared" si="42"/>
        <v>0</v>
      </c>
      <c r="H75" s="62">
        <f t="shared" si="43"/>
        <v>1177752</v>
      </c>
      <c r="K75" s="62">
        <f t="shared" si="44"/>
        <v>0</v>
      </c>
      <c r="N75" s="62">
        <f t="shared" si="45"/>
        <v>0</v>
      </c>
      <c r="Q75" s="62">
        <f t="shared" si="46"/>
        <v>1177752</v>
      </c>
      <c r="T75" s="62">
        <f t="shared" si="47"/>
        <v>665619</v>
      </c>
      <c r="W75" s="62">
        <f t="shared" si="48"/>
        <v>433934</v>
      </c>
      <c r="Z75" s="62">
        <f t="shared" si="49"/>
        <v>78198</v>
      </c>
      <c r="AC75" s="61">
        <v>0</v>
      </c>
      <c r="AF75" s="61">
        <v>1177751.73</v>
      </c>
      <c r="AI75" s="61">
        <v>0</v>
      </c>
      <c r="AO75" s="61">
        <f t="shared" si="50"/>
        <v>1177751.73</v>
      </c>
      <c r="AR75" s="61">
        <v>665619.19</v>
      </c>
      <c r="AU75" s="61">
        <v>433934.1</v>
      </c>
      <c r="AX75" s="61">
        <v>78198.44</v>
      </c>
      <c r="BA75" s="61">
        <f t="shared" si="51"/>
        <v>1177751.73</v>
      </c>
      <c r="BC75" s="61">
        <v>0</v>
      </c>
      <c r="BD75" s="63">
        <v>0</v>
      </c>
      <c r="BE75" s="63"/>
      <c r="BF75" s="61" t="b">
        <f t="shared" si="52"/>
        <v>0</v>
      </c>
      <c r="BH75" s="1">
        <f t="shared" si="12"/>
        <v>-1</v>
      </c>
    </row>
    <row r="76" spans="1:60" s="61" customFormat="1" ht="14.25" hidden="1" outlineLevel="1">
      <c r="A76" s="61" t="s">
        <v>162</v>
      </c>
      <c r="B76" s="61" t="s">
        <v>375</v>
      </c>
      <c r="E76" s="62">
        <f t="shared" si="42"/>
        <v>0</v>
      </c>
      <c r="H76" s="62">
        <f t="shared" si="43"/>
        <v>4995</v>
      </c>
      <c r="K76" s="62">
        <f t="shared" si="44"/>
        <v>0</v>
      </c>
      <c r="N76" s="62">
        <f t="shared" si="45"/>
        <v>0</v>
      </c>
      <c r="Q76" s="62">
        <f t="shared" si="46"/>
        <v>4995</v>
      </c>
      <c r="T76" s="62">
        <f t="shared" si="47"/>
        <v>4995</v>
      </c>
      <c r="W76" s="62">
        <f t="shared" si="48"/>
        <v>0</v>
      </c>
      <c r="Z76" s="62">
        <f t="shared" si="49"/>
        <v>0</v>
      </c>
      <c r="AC76" s="61">
        <v>0</v>
      </c>
      <c r="AF76" s="61">
        <v>4994.95</v>
      </c>
      <c r="AI76" s="61">
        <v>0</v>
      </c>
      <c r="AO76" s="61">
        <f t="shared" si="50"/>
        <v>4994.95</v>
      </c>
      <c r="AR76" s="61">
        <v>4994.95</v>
      </c>
      <c r="AU76" s="61">
        <v>0</v>
      </c>
      <c r="AX76" s="61">
        <v>0</v>
      </c>
      <c r="BA76" s="61">
        <f t="shared" si="51"/>
        <v>4994.95</v>
      </c>
      <c r="BC76" s="61">
        <v>0</v>
      </c>
      <c r="BD76" s="63">
        <v>0</v>
      </c>
      <c r="BE76" s="63"/>
      <c r="BF76" s="61" t="b">
        <f t="shared" si="52"/>
        <v>0</v>
      </c>
      <c r="BH76" s="1">
        <f t="shared" si="12"/>
        <v>0</v>
      </c>
    </row>
    <row r="77" spans="1:60" s="61" customFormat="1" ht="14.25" hidden="1" outlineLevel="1">
      <c r="A77" s="61" t="s">
        <v>163</v>
      </c>
      <c r="B77" s="61" t="s">
        <v>376</v>
      </c>
      <c r="E77" s="62">
        <f t="shared" si="42"/>
        <v>0</v>
      </c>
      <c r="H77" s="62">
        <f t="shared" si="43"/>
        <v>703430</v>
      </c>
      <c r="K77" s="62">
        <f t="shared" si="44"/>
        <v>0</v>
      </c>
      <c r="N77" s="62">
        <f t="shared" si="45"/>
        <v>0</v>
      </c>
      <c r="Q77" s="62">
        <f t="shared" si="46"/>
        <v>703430</v>
      </c>
      <c r="T77" s="62">
        <f t="shared" si="47"/>
        <v>432777</v>
      </c>
      <c r="W77" s="62">
        <f t="shared" si="48"/>
        <v>223357</v>
      </c>
      <c r="Z77" s="62">
        <f t="shared" si="49"/>
        <v>47296</v>
      </c>
      <c r="AC77" s="61">
        <v>0</v>
      </c>
      <c r="AF77" s="61">
        <v>703430.37</v>
      </c>
      <c r="AI77" s="61">
        <v>0</v>
      </c>
      <c r="AO77" s="61">
        <f t="shared" si="50"/>
        <v>703430.37</v>
      </c>
      <c r="AR77" s="61">
        <v>432777.17</v>
      </c>
      <c r="AU77" s="61">
        <v>223357.11</v>
      </c>
      <c r="AX77" s="61">
        <v>47296.09</v>
      </c>
      <c r="BA77" s="61">
        <f t="shared" si="51"/>
        <v>703430.37</v>
      </c>
      <c r="BC77" s="61">
        <v>0</v>
      </c>
      <c r="BD77" s="63">
        <v>0</v>
      </c>
      <c r="BE77" s="63"/>
      <c r="BF77" s="61" t="b">
        <f t="shared" si="52"/>
        <v>0</v>
      </c>
      <c r="BH77" s="1">
        <f t="shared" si="12"/>
        <v>0</v>
      </c>
    </row>
    <row r="78" spans="2:63" s="61" customFormat="1" ht="14.25" hidden="1" outlineLevel="1">
      <c r="B78" s="96" t="s">
        <v>386</v>
      </c>
      <c r="C78" s="89" t="s">
        <v>508</v>
      </c>
      <c r="D78" s="97"/>
      <c r="E78" s="98">
        <f aca="true" t="shared" si="53" ref="E78:E104">ROUND(AC78,round_as_displayed)</f>
        <v>0</v>
      </c>
      <c r="F78" s="97"/>
      <c r="G78" s="97"/>
      <c r="H78" s="98">
        <f aca="true" t="shared" si="54" ref="H78:H104">ROUND(AF78,round_as_displayed)</f>
        <v>0</v>
      </c>
      <c r="I78" s="97"/>
      <c r="J78" s="97"/>
      <c r="K78" s="98">
        <f aca="true" t="shared" si="55" ref="K78:K104">ROUND(AI78,round_as_displayed)</f>
        <v>0</v>
      </c>
      <c r="L78" s="97"/>
      <c r="M78" s="97"/>
      <c r="N78" s="98">
        <f aca="true" t="shared" si="56" ref="N78:N104">ROUND(AL78,round_as_displayed)</f>
        <v>0</v>
      </c>
      <c r="O78" s="97"/>
      <c r="P78" s="97"/>
      <c r="Q78" s="99">
        <f aca="true" t="shared" si="57" ref="Q78:Q88">E78+H78+K78+N78</f>
        <v>0</v>
      </c>
      <c r="R78" s="97"/>
      <c r="S78" s="97"/>
      <c r="T78" s="98">
        <f aca="true" t="shared" si="58" ref="T78:T104">ROUND(AR78,round_as_displayed)</f>
        <v>0</v>
      </c>
      <c r="U78" s="97"/>
      <c r="V78" s="97"/>
      <c r="W78" s="98">
        <f aca="true" t="shared" si="59" ref="W78:W104">ROUND(AU78,round_as_displayed)</f>
        <v>0</v>
      </c>
      <c r="X78" s="92"/>
      <c r="Y78" s="97"/>
      <c r="Z78" s="98">
        <f aca="true" t="shared" si="60" ref="Z78:Z104">ROUND(AX78,round_as_displayed)</f>
        <v>0</v>
      </c>
      <c r="AA78" s="6"/>
      <c r="AB78" s="14"/>
      <c r="AC78" s="39">
        <v>0</v>
      </c>
      <c r="AD78" s="14"/>
      <c r="AE78" s="14"/>
      <c r="AF78" s="26">
        <v>0</v>
      </c>
      <c r="AG78" s="14"/>
      <c r="AH78" s="14"/>
      <c r="AI78" s="26">
        <v>0</v>
      </c>
      <c r="AJ78" s="14"/>
      <c r="AK78" s="14"/>
      <c r="AL78" s="26">
        <f>BC78</f>
        <v>0</v>
      </c>
      <c r="AM78" s="14"/>
      <c r="AN78" s="14"/>
      <c r="AO78" s="26">
        <f aca="true" t="shared" si="61" ref="AO78:AO88">AC78+AF78+AI78+AL78</f>
        <v>0</v>
      </c>
      <c r="AP78" s="14"/>
      <c r="AQ78" s="14"/>
      <c r="AR78" s="30">
        <v>0</v>
      </c>
      <c r="AS78" s="14"/>
      <c r="AT78" s="14"/>
      <c r="AU78" s="26">
        <v>0</v>
      </c>
      <c r="AV78" s="10"/>
      <c r="AW78" s="14"/>
      <c r="AX78" s="26">
        <v>0</v>
      </c>
      <c r="AY78" s="14"/>
      <c r="AZ78" s="14"/>
      <c r="BA78" s="30">
        <f aca="true" t="shared" si="62" ref="BA78:BA88">AR78+AU78+AX78</f>
        <v>0</v>
      </c>
      <c r="BB78" s="1"/>
      <c r="BC78" s="1">
        <v>0</v>
      </c>
      <c r="BD78" s="1">
        <v>0</v>
      </c>
      <c r="BE78" s="1"/>
      <c r="BF78" s="1" t="b">
        <f aca="true" t="shared" si="63" ref="BF78:BF88">IF(AND(AC78=0,AF78=0,AI78=0,AL78=0),TRUE,FALSE)</f>
        <v>1</v>
      </c>
      <c r="BG78" s="1"/>
      <c r="BH78" s="1">
        <f aca="true" t="shared" si="64" ref="BH78:BH104">SUM(T78:Z78)-SUM(E78:N78)</f>
        <v>0</v>
      </c>
      <c r="BI78" s="1"/>
      <c r="BJ78" s="1"/>
      <c r="BK78" s="1"/>
    </row>
    <row r="79" spans="2:60" s="61" customFormat="1" ht="14.25" hidden="1" outlineLevel="1">
      <c r="B79" s="146" t="s">
        <v>387</v>
      </c>
      <c r="C79" s="107"/>
      <c r="D79" s="107"/>
      <c r="E79" s="108">
        <f t="shared" si="53"/>
        <v>0</v>
      </c>
      <c r="F79" s="107"/>
      <c r="G79" s="107"/>
      <c r="H79" s="108">
        <f t="shared" si="54"/>
        <v>0</v>
      </c>
      <c r="I79" s="107"/>
      <c r="J79" s="107"/>
      <c r="K79" s="108">
        <f t="shared" si="55"/>
        <v>0</v>
      </c>
      <c r="L79" s="107"/>
      <c r="M79" s="107"/>
      <c r="N79" s="108">
        <f t="shared" si="56"/>
        <v>0</v>
      </c>
      <c r="O79" s="107"/>
      <c r="P79" s="107"/>
      <c r="Q79" s="108">
        <f t="shared" si="57"/>
        <v>0</v>
      </c>
      <c r="R79" s="107"/>
      <c r="S79" s="107"/>
      <c r="T79" s="108">
        <f t="shared" si="58"/>
        <v>0</v>
      </c>
      <c r="U79" s="107"/>
      <c r="V79" s="107"/>
      <c r="W79" s="108">
        <f t="shared" si="59"/>
        <v>0</v>
      </c>
      <c r="X79" s="107"/>
      <c r="Y79" s="107"/>
      <c r="Z79" s="108">
        <f t="shared" si="60"/>
        <v>0</v>
      </c>
      <c r="AC79" s="61">
        <v>0</v>
      </c>
      <c r="AF79" s="61">
        <v>0</v>
      </c>
      <c r="AI79" s="61">
        <v>0</v>
      </c>
      <c r="AO79" s="61">
        <f t="shared" si="61"/>
        <v>0</v>
      </c>
      <c r="AR79" s="61">
        <v>0</v>
      </c>
      <c r="AU79" s="61">
        <v>0</v>
      </c>
      <c r="AX79" s="61">
        <v>0</v>
      </c>
      <c r="BA79" s="61">
        <f t="shared" si="62"/>
        <v>0</v>
      </c>
      <c r="BC79" s="61">
        <v>0</v>
      </c>
      <c r="BD79" s="63">
        <v>-29484.87</v>
      </c>
      <c r="BE79" s="63"/>
      <c r="BF79" s="61" t="b">
        <f t="shared" si="63"/>
        <v>1</v>
      </c>
      <c r="BH79" s="1">
        <f t="shared" si="64"/>
        <v>0</v>
      </c>
    </row>
    <row r="80" spans="2:60" s="61" customFormat="1" ht="14.25" outlineLevel="1">
      <c r="B80" s="145" t="s">
        <v>920</v>
      </c>
      <c r="C80" s="107"/>
      <c r="D80" s="107"/>
      <c r="E80" s="98">
        <f>ROUND(AC80,round_as_displayed)</f>
        <v>0</v>
      </c>
      <c r="F80" s="107"/>
      <c r="G80" s="107"/>
      <c r="H80" s="108">
        <f t="shared" si="54"/>
        <v>2473</v>
      </c>
      <c r="I80" s="107"/>
      <c r="J80" s="107"/>
      <c r="K80" s="98">
        <f>ROUND(AI80,round_as_displayed)</f>
        <v>0</v>
      </c>
      <c r="L80" s="107"/>
      <c r="M80" s="107"/>
      <c r="N80" s="98">
        <f>ROUND(AL80,round_as_displayed)</f>
        <v>0</v>
      </c>
      <c r="O80" s="107"/>
      <c r="P80" s="107"/>
      <c r="Q80" s="108">
        <f t="shared" si="57"/>
        <v>2473</v>
      </c>
      <c r="R80" s="107"/>
      <c r="S80" s="107"/>
      <c r="T80" s="108">
        <f t="shared" si="58"/>
        <v>2473</v>
      </c>
      <c r="U80" s="107"/>
      <c r="V80" s="107"/>
      <c r="W80" s="98">
        <f>ROUND(AU80,round_as_displayed)</f>
        <v>0</v>
      </c>
      <c r="X80" s="107"/>
      <c r="Y80" s="107"/>
      <c r="Z80" s="108">
        <f t="shared" si="60"/>
        <v>0</v>
      </c>
      <c r="AC80" s="61">
        <v>0</v>
      </c>
      <c r="AF80" s="61">
        <v>2472.62</v>
      </c>
      <c r="AI80" s="61">
        <v>0</v>
      </c>
      <c r="AO80" s="61">
        <f t="shared" si="61"/>
        <v>2472.62</v>
      </c>
      <c r="AR80" s="61">
        <v>2472.62</v>
      </c>
      <c r="AU80" s="61">
        <v>0</v>
      </c>
      <c r="AX80" s="61">
        <v>0</v>
      </c>
      <c r="BA80" s="61">
        <f t="shared" si="62"/>
        <v>2472.62</v>
      </c>
      <c r="BC80" s="61">
        <v>0</v>
      </c>
      <c r="BD80" s="63">
        <v>0</v>
      </c>
      <c r="BE80" s="63"/>
      <c r="BF80" s="61" t="b">
        <f t="shared" si="63"/>
        <v>0</v>
      </c>
      <c r="BH80" s="1">
        <f t="shared" si="64"/>
        <v>0</v>
      </c>
    </row>
    <row r="81" spans="2:63" s="61" customFormat="1" ht="14.25" hidden="1" outlineLevel="1">
      <c r="B81" s="96" t="s">
        <v>388</v>
      </c>
      <c r="C81" s="89" t="s">
        <v>508</v>
      </c>
      <c r="D81" s="97"/>
      <c r="E81" s="98">
        <f t="shared" si="53"/>
        <v>0</v>
      </c>
      <c r="F81" s="97"/>
      <c r="G81" s="97"/>
      <c r="H81" s="98">
        <f t="shared" si="54"/>
        <v>2473</v>
      </c>
      <c r="I81" s="97"/>
      <c r="J81" s="97"/>
      <c r="K81" s="98">
        <f t="shared" si="55"/>
        <v>0</v>
      </c>
      <c r="L81" s="97"/>
      <c r="M81" s="97"/>
      <c r="N81" s="98">
        <f t="shared" si="56"/>
        <v>0</v>
      </c>
      <c r="O81" s="97"/>
      <c r="P81" s="97"/>
      <c r="Q81" s="99">
        <f t="shared" si="57"/>
        <v>2473</v>
      </c>
      <c r="R81" s="97"/>
      <c r="S81" s="97"/>
      <c r="T81" s="98">
        <f t="shared" si="58"/>
        <v>2473</v>
      </c>
      <c r="U81" s="97"/>
      <c r="V81" s="97"/>
      <c r="W81" s="98">
        <f t="shared" si="59"/>
        <v>0</v>
      </c>
      <c r="X81" s="92"/>
      <c r="Y81" s="97"/>
      <c r="Z81" s="98">
        <f t="shared" si="60"/>
        <v>0</v>
      </c>
      <c r="AA81" s="6"/>
      <c r="AB81" s="14"/>
      <c r="AC81" s="39">
        <v>0</v>
      </c>
      <c r="AD81" s="14"/>
      <c r="AE81" s="14"/>
      <c r="AF81" s="26">
        <v>2472.62</v>
      </c>
      <c r="AG81" s="14"/>
      <c r="AH81" s="14"/>
      <c r="AI81" s="26">
        <v>0</v>
      </c>
      <c r="AJ81" s="14"/>
      <c r="AK81" s="14"/>
      <c r="AL81" s="26">
        <f>BC81</f>
        <v>0</v>
      </c>
      <c r="AM81" s="14"/>
      <c r="AN81" s="14"/>
      <c r="AO81" s="26">
        <f t="shared" si="61"/>
        <v>2472.62</v>
      </c>
      <c r="AP81" s="14"/>
      <c r="AQ81" s="14"/>
      <c r="AR81" s="30">
        <v>2472.62</v>
      </c>
      <c r="AS81" s="14"/>
      <c r="AT81" s="14"/>
      <c r="AU81" s="26">
        <v>0</v>
      </c>
      <c r="AV81" s="10"/>
      <c r="AW81" s="14"/>
      <c r="AX81" s="26">
        <v>0</v>
      </c>
      <c r="AY81" s="14"/>
      <c r="AZ81" s="14"/>
      <c r="BA81" s="30">
        <f t="shared" si="62"/>
        <v>2472.62</v>
      </c>
      <c r="BB81" s="1"/>
      <c r="BC81" s="1">
        <v>0</v>
      </c>
      <c r="BD81" s="1">
        <v>-29484.87</v>
      </c>
      <c r="BE81" s="1"/>
      <c r="BF81" s="1" t="b">
        <f t="shared" si="63"/>
        <v>0</v>
      </c>
      <c r="BG81" s="1"/>
      <c r="BH81" s="1">
        <f t="shared" si="64"/>
        <v>0</v>
      </c>
      <c r="BI81" s="1"/>
      <c r="BJ81" s="1"/>
      <c r="BK81" s="1"/>
    </row>
    <row r="82" spans="2:60" s="61" customFormat="1" ht="14.25" outlineLevel="1">
      <c r="B82" s="147" t="s">
        <v>921</v>
      </c>
      <c r="E82" s="21">
        <f t="shared" si="53"/>
        <v>0</v>
      </c>
      <c r="H82" s="62">
        <f t="shared" si="54"/>
        <v>958</v>
      </c>
      <c r="K82" s="21">
        <f t="shared" si="55"/>
        <v>0</v>
      </c>
      <c r="N82" s="21">
        <f t="shared" si="56"/>
        <v>0</v>
      </c>
      <c r="Q82" s="62">
        <f t="shared" si="57"/>
        <v>958</v>
      </c>
      <c r="T82" s="62">
        <f t="shared" si="58"/>
        <v>958</v>
      </c>
      <c r="W82" s="21">
        <f t="shared" si="59"/>
        <v>0</v>
      </c>
      <c r="Z82" s="62">
        <f t="shared" si="60"/>
        <v>0</v>
      </c>
      <c r="AC82" s="61">
        <v>0</v>
      </c>
      <c r="AF82" s="61">
        <v>957.79</v>
      </c>
      <c r="AI82" s="61">
        <v>0</v>
      </c>
      <c r="AO82" s="61">
        <f t="shared" si="61"/>
        <v>957.79</v>
      </c>
      <c r="AR82" s="61">
        <v>957.79</v>
      </c>
      <c r="AU82" s="61">
        <v>0</v>
      </c>
      <c r="AX82" s="61">
        <v>0</v>
      </c>
      <c r="BA82" s="61">
        <f t="shared" si="62"/>
        <v>957.79</v>
      </c>
      <c r="BC82" s="61">
        <v>0</v>
      </c>
      <c r="BD82" s="63">
        <v>0</v>
      </c>
      <c r="BE82" s="63"/>
      <c r="BF82" s="61" t="b">
        <f t="shared" si="63"/>
        <v>0</v>
      </c>
      <c r="BH82" s="1">
        <f t="shared" si="64"/>
        <v>0</v>
      </c>
    </row>
    <row r="83" spans="2:63" s="61" customFormat="1" ht="14.25" hidden="1" outlineLevel="1">
      <c r="B83" s="50" t="s">
        <v>389</v>
      </c>
      <c r="C83" s="6" t="s">
        <v>508</v>
      </c>
      <c r="D83" s="14"/>
      <c r="E83" s="21">
        <f t="shared" si="53"/>
        <v>0</v>
      </c>
      <c r="F83" s="14"/>
      <c r="G83" s="14"/>
      <c r="H83" s="21">
        <f t="shared" si="54"/>
        <v>958</v>
      </c>
      <c r="I83" s="14"/>
      <c r="J83" s="14"/>
      <c r="K83" s="21">
        <f t="shared" si="55"/>
        <v>0</v>
      </c>
      <c r="L83" s="14"/>
      <c r="M83" s="14"/>
      <c r="N83" s="21">
        <f t="shared" si="56"/>
        <v>0</v>
      </c>
      <c r="O83" s="14"/>
      <c r="P83" s="14"/>
      <c r="Q83" s="30">
        <f t="shared" si="57"/>
        <v>958</v>
      </c>
      <c r="R83" s="14"/>
      <c r="S83" s="14"/>
      <c r="T83" s="21">
        <f t="shared" si="58"/>
        <v>958</v>
      </c>
      <c r="U83" s="14"/>
      <c r="V83" s="14"/>
      <c r="W83" s="21">
        <f t="shared" si="59"/>
        <v>0</v>
      </c>
      <c r="X83" s="10"/>
      <c r="Y83" s="14"/>
      <c r="Z83" s="21">
        <f t="shared" si="60"/>
        <v>0</v>
      </c>
      <c r="AA83" s="6"/>
      <c r="AB83" s="14"/>
      <c r="AC83" s="39">
        <v>0</v>
      </c>
      <c r="AD83" s="14"/>
      <c r="AE83" s="14"/>
      <c r="AF83" s="26">
        <v>957.79</v>
      </c>
      <c r="AG83" s="14"/>
      <c r="AH83" s="14"/>
      <c r="AI83" s="26">
        <v>0</v>
      </c>
      <c r="AJ83" s="14"/>
      <c r="AK83" s="14"/>
      <c r="AL83" s="26">
        <f>BC83</f>
        <v>0</v>
      </c>
      <c r="AM83" s="14"/>
      <c r="AN83" s="14"/>
      <c r="AO83" s="26">
        <f t="shared" si="61"/>
        <v>957.79</v>
      </c>
      <c r="AP83" s="14"/>
      <c r="AQ83" s="14"/>
      <c r="AR83" s="30">
        <v>957.79</v>
      </c>
      <c r="AS83" s="14"/>
      <c r="AT83" s="14"/>
      <c r="AU83" s="26">
        <v>0</v>
      </c>
      <c r="AV83" s="10"/>
      <c r="AW83" s="14"/>
      <c r="AX83" s="26">
        <v>0</v>
      </c>
      <c r="AY83" s="14"/>
      <c r="AZ83" s="14"/>
      <c r="BA83" s="30">
        <f t="shared" si="62"/>
        <v>957.79</v>
      </c>
      <c r="BB83" s="1"/>
      <c r="BC83" s="1">
        <v>0</v>
      </c>
      <c r="BD83" s="1">
        <v>0</v>
      </c>
      <c r="BE83" s="1"/>
      <c r="BF83" s="1" t="b">
        <f t="shared" si="63"/>
        <v>0</v>
      </c>
      <c r="BG83" s="1"/>
      <c r="BH83" s="1">
        <f t="shared" si="64"/>
        <v>0</v>
      </c>
      <c r="BI83" s="1"/>
      <c r="BJ83" s="1"/>
      <c r="BK83" s="1"/>
    </row>
    <row r="84" spans="2:63" s="61" customFormat="1" ht="14.25" hidden="1" outlineLevel="1">
      <c r="B84" s="96" t="s">
        <v>390</v>
      </c>
      <c r="C84" s="89" t="s">
        <v>508</v>
      </c>
      <c r="D84" s="97"/>
      <c r="E84" s="98">
        <f t="shared" si="53"/>
        <v>0</v>
      </c>
      <c r="F84" s="97"/>
      <c r="G84" s="97"/>
      <c r="H84" s="98">
        <f t="shared" si="54"/>
        <v>0</v>
      </c>
      <c r="I84" s="97"/>
      <c r="J84" s="97"/>
      <c r="K84" s="98">
        <f t="shared" si="55"/>
        <v>0</v>
      </c>
      <c r="L84" s="97"/>
      <c r="M84" s="97"/>
      <c r="N84" s="98">
        <f t="shared" si="56"/>
        <v>0</v>
      </c>
      <c r="O84" s="97"/>
      <c r="P84" s="97"/>
      <c r="Q84" s="99">
        <f t="shared" si="57"/>
        <v>0</v>
      </c>
      <c r="R84" s="97"/>
      <c r="S84" s="97"/>
      <c r="T84" s="98">
        <f t="shared" si="58"/>
        <v>0</v>
      </c>
      <c r="U84" s="97"/>
      <c r="V84" s="97"/>
      <c r="W84" s="98">
        <f t="shared" si="59"/>
        <v>0</v>
      </c>
      <c r="X84" s="92"/>
      <c r="Y84" s="97"/>
      <c r="Z84" s="98">
        <f t="shared" si="60"/>
        <v>0</v>
      </c>
      <c r="AA84" s="6"/>
      <c r="AB84" s="14"/>
      <c r="AC84" s="39">
        <v>0</v>
      </c>
      <c r="AD84" s="14"/>
      <c r="AE84" s="14"/>
      <c r="AF84" s="26">
        <v>0</v>
      </c>
      <c r="AG84" s="14"/>
      <c r="AH84" s="14"/>
      <c r="AI84" s="26">
        <v>0</v>
      </c>
      <c r="AJ84" s="14"/>
      <c r="AK84" s="14"/>
      <c r="AL84" s="26">
        <f>BC84</f>
        <v>0</v>
      </c>
      <c r="AM84" s="14"/>
      <c r="AN84" s="14"/>
      <c r="AO84" s="26">
        <f t="shared" si="61"/>
        <v>0</v>
      </c>
      <c r="AP84" s="14"/>
      <c r="AQ84" s="14"/>
      <c r="AR84" s="30">
        <v>0</v>
      </c>
      <c r="AS84" s="14"/>
      <c r="AT84" s="14"/>
      <c r="AU84" s="26">
        <v>0</v>
      </c>
      <c r="AV84" s="10"/>
      <c r="AW84" s="14"/>
      <c r="AX84" s="26">
        <v>0</v>
      </c>
      <c r="AY84" s="14"/>
      <c r="AZ84" s="14"/>
      <c r="BA84" s="30">
        <f t="shared" si="62"/>
        <v>0</v>
      </c>
      <c r="BB84" s="1"/>
      <c r="BC84" s="1">
        <v>0</v>
      </c>
      <c r="BD84" s="1">
        <v>0</v>
      </c>
      <c r="BE84" s="1"/>
      <c r="BF84" s="1" t="b">
        <f t="shared" si="63"/>
        <v>1</v>
      </c>
      <c r="BG84" s="1"/>
      <c r="BH84" s="1">
        <f t="shared" si="64"/>
        <v>0</v>
      </c>
      <c r="BI84" s="1"/>
      <c r="BJ84" s="1"/>
      <c r="BK84" s="1"/>
    </row>
    <row r="85" spans="2:63" s="61" customFormat="1" ht="14.25" hidden="1" outlineLevel="1">
      <c r="B85" s="96" t="s">
        <v>391</v>
      </c>
      <c r="C85" s="89" t="s">
        <v>508</v>
      </c>
      <c r="D85" s="97"/>
      <c r="E85" s="98">
        <f t="shared" si="53"/>
        <v>0</v>
      </c>
      <c r="F85" s="97"/>
      <c r="G85" s="97"/>
      <c r="H85" s="98">
        <f t="shared" si="54"/>
        <v>0</v>
      </c>
      <c r="I85" s="97"/>
      <c r="J85" s="97"/>
      <c r="K85" s="98">
        <f t="shared" si="55"/>
        <v>0</v>
      </c>
      <c r="L85" s="97"/>
      <c r="M85" s="97"/>
      <c r="N85" s="98">
        <f t="shared" si="56"/>
        <v>0</v>
      </c>
      <c r="O85" s="97"/>
      <c r="P85" s="97"/>
      <c r="Q85" s="99">
        <f t="shared" si="57"/>
        <v>0</v>
      </c>
      <c r="R85" s="97"/>
      <c r="S85" s="97"/>
      <c r="T85" s="98">
        <f t="shared" si="58"/>
        <v>0</v>
      </c>
      <c r="U85" s="97"/>
      <c r="V85" s="97"/>
      <c r="W85" s="98">
        <f t="shared" si="59"/>
        <v>0</v>
      </c>
      <c r="X85" s="92"/>
      <c r="Y85" s="97"/>
      <c r="Z85" s="98">
        <f t="shared" si="60"/>
        <v>0</v>
      </c>
      <c r="AA85" s="6"/>
      <c r="AB85" s="14"/>
      <c r="AC85" s="39">
        <v>0</v>
      </c>
      <c r="AD85" s="14"/>
      <c r="AE85" s="14"/>
      <c r="AF85" s="26">
        <v>0</v>
      </c>
      <c r="AG85" s="14"/>
      <c r="AH85" s="14"/>
      <c r="AI85" s="26">
        <v>0</v>
      </c>
      <c r="AJ85" s="14"/>
      <c r="AK85" s="14"/>
      <c r="AL85" s="26">
        <f>BC85</f>
        <v>0</v>
      </c>
      <c r="AM85" s="14"/>
      <c r="AN85" s="14"/>
      <c r="AO85" s="26">
        <f t="shared" si="61"/>
        <v>0</v>
      </c>
      <c r="AP85" s="14"/>
      <c r="AQ85" s="14"/>
      <c r="AR85" s="30">
        <v>0</v>
      </c>
      <c r="AS85" s="14"/>
      <c r="AT85" s="14"/>
      <c r="AU85" s="26">
        <v>0</v>
      </c>
      <c r="AV85" s="10"/>
      <c r="AW85" s="14"/>
      <c r="AX85" s="26">
        <v>0</v>
      </c>
      <c r="AY85" s="14"/>
      <c r="AZ85" s="14"/>
      <c r="BA85" s="30">
        <f t="shared" si="62"/>
        <v>0</v>
      </c>
      <c r="BB85" s="1"/>
      <c r="BC85" s="1">
        <v>0</v>
      </c>
      <c r="BD85" s="1">
        <v>0</v>
      </c>
      <c r="BE85" s="1"/>
      <c r="BF85" s="1" t="b">
        <f t="shared" si="63"/>
        <v>1</v>
      </c>
      <c r="BG85" s="1"/>
      <c r="BH85" s="1">
        <f t="shared" si="64"/>
        <v>0</v>
      </c>
      <c r="BI85" s="1"/>
      <c r="BJ85" s="1"/>
      <c r="BK85" s="1"/>
    </row>
    <row r="86" spans="2:63" s="61" customFormat="1" ht="14.25" hidden="1" outlineLevel="1">
      <c r="B86" s="96" t="s">
        <v>392</v>
      </c>
      <c r="C86" s="89" t="s">
        <v>508</v>
      </c>
      <c r="D86" s="97"/>
      <c r="E86" s="98">
        <f t="shared" si="53"/>
        <v>0</v>
      </c>
      <c r="F86" s="97"/>
      <c r="G86" s="97"/>
      <c r="H86" s="98">
        <f t="shared" si="54"/>
        <v>0</v>
      </c>
      <c r="I86" s="97"/>
      <c r="J86" s="97"/>
      <c r="K86" s="98">
        <f t="shared" si="55"/>
        <v>0</v>
      </c>
      <c r="L86" s="97"/>
      <c r="M86" s="97"/>
      <c r="N86" s="98">
        <f t="shared" si="56"/>
        <v>0</v>
      </c>
      <c r="O86" s="97"/>
      <c r="P86" s="97"/>
      <c r="Q86" s="99">
        <f t="shared" si="57"/>
        <v>0</v>
      </c>
      <c r="R86" s="97"/>
      <c r="S86" s="97"/>
      <c r="T86" s="98">
        <f t="shared" si="58"/>
        <v>0</v>
      </c>
      <c r="U86" s="97"/>
      <c r="V86" s="97"/>
      <c r="W86" s="98">
        <f t="shared" si="59"/>
        <v>0</v>
      </c>
      <c r="X86" s="92"/>
      <c r="Y86" s="97"/>
      <c r="Z86" s="98">
        <f t="shared" si="60"/>
        <v>0</v>
      </c>
      <c r="AA86" s="6"/>
      <c r="AB86" s="14"/>
      <c r="AC86" s="39">
        <v>0</v>
      </c>
      <c r="AD86" s="14"/>
      <c r="AE86" s="14"/>
      <c r="AF86" s="26">
        <v>0</v>
      </c>
      <c r="AG86" s="14"/>
      <c r="AH86" s="14"/>
      <c r="AI86" s="26">
        <v>0</v>
      </c>
      <c r="AJ86" s="14"/>
      <c r="AK86" s="14"/>
      <c r="AL86" s="26">
        <f>BC86</f>
        <v>0</v>
      </c>
      <c r="AM86" s="14"/>
      <c r="AN86" s="14"/>
      <c r="AO86" s="26">
        <f t="shared" si="61"/>
        <v>0</v>
      </c>
      <c r="AP86" s="14"/>
      <c r="AQ86" s="14"/>
      <c r="AR86" s="30">
        <v>0</v>
      </c>
      <c r="AS86" s="14"/>
      <c r="AT86" s="14"/>
      <c r="AU86" s="26">
        <v>0</v>
      </c>
      <c r="AV86" s="10"/>
      <c r="AW86" s="14"/>
      <c r="AX86" s="26">
        <v>0</v>
      </c>
      <c r="AY86" s="14"/>
      <c r="AZ86" s="14"/>
      <c r="BA86" s="30">
        <f t="shared" si="62"/>
        <v>0</v>
      </c>
      <c r="BB86" s="1"/>
      <c r="BC86" s="1">
        <v>0</v>
      </c>
      <c r="BD86" s="1">
        <v>0</v>
      </c>
      <c r="BE86" s="1"/>
      <c r="BF86" s="1" t="b">
        <f t="shared" si="63"/>
        <v>1</v>
      </c>
      <c r="BG86" s="1"/>
      <c r="BH86" s="1">
        <f t="shared" si="64"/>
        <v>0</v>
      </c>
      <c r="BI86" s="1"/>
      <c r="BJ86" s="1"/>
      <c r="BK86" s="1"/>
    </row>
    <row r="87" spans="2:60" s="61" customFormat="1" ht="14.25" hidden="1" outlineLevel="1">
      <c r="B87" s="107" t="s">
        <v>199</v>
      </c>
      <c r="C87" s="107"/>
      <c r="D87" s="107"/>
      <c r="E87" s="108">
        <f t="shared" si="53"/>
        <v>0</v>
      </c>
      <c r="F87" s="107"/>
      <c r="G87" s="107"/>
      <c r="H87" s="108">
        <f t="shared" si="54"/>
        <v>0</v>
      </c>
      <c r="I87" s="107"/>
      <c r="J87" s="107"/>
      <c r="K87" s="108">
        <f t="shared" si="55"/>
        <v>2983</v>
      </c>
      <c r="L87" s="107"/>
      <c r="M87" s="107"/>
      <c r="N87" s="108">
        <f t="shared" si="56"/>
        <v>0</v>
      </c>
      <c r="O87" s="107"/>
      <c r="P87" s="107"/>
      <c r="Q87" s="108">
        <f t="shared" si="57"/>
        <v>2983</v>
      </c>
      <c r="R87" s="107"/>
      <c r="S87" s="107"/>
      <c r="T87" s="108">
        <f t="shared" si="58"/>
        <v>0</v>
      </c>
      <c r="U87" s="107"/>
      <c r="V87" s="107"/>
      <c r="W87" s="108">
        <f t="shared" si="59"/>
        <v>4972</v>
      </c>
      <c r="X87" s="107"/>
      <c r="Y87" s="107"/>
      <c r="Z87" s="108">
        <f t="shared" si="60"/>
        <v>0</v>
      </c>
      <c r="AC87" s="61">
        <v>0</v>
      </c>
      <c r="AF87" s="61">
        <v>0</v>
      </c>
      <c r="AI87" s="61">
        <v>2983.29</v>
      </c>
      <c r="AO87" s="61">
        <f t="shared" si="61"/>
        <v>2983.29</v>
      </c>
      <c r="AR87" s="61">
        <v>0</v>
      </c>
      <c r="AU87" s="61">
        <v>4972.14</v>
      </c>
      <c r="AX87" s="61">
        <v>0</v>
      </c>
      <c r="BA87" s="61">
        <f t="shared" si="62"/>
        <v>4972.14</v>
      </c>
      <c r="BC87" s="61">
        <v>1988.85</v>
      </c>
      <c r="BD87" s="63">
        <v>0</v>
      </c>
      <c r="BE87" s="63"/>
      <c r="BF87" s="61" t="b">
        <f t="shared" si="63"/>
        <v>0</v>
      </c>
      <c r="BH87" s="1">
        <f t="shared" si="64"/>
        <v>1989</v>
      </c>
    </row>
    <row r="88" spans="2:63" s="61" customFormat="1" ht="14.25" outlineLevel="1">
      <c r="B88" s="96" t="s">
        <v>61</v>
      </c>
      <c r="C88" s="89" t="s">
        <v>508</v>
      </c>
      <c r="D88" s="97"/>
      <c r="E88" s="98">
        <f t="shared" si="53"/>
        <v>0</v>
      </c>
      <c r="F88" s="97"/>
      <c r="G88" s="97"/>
      <c r="H88" s="98">
        <f t="shared" si="54"/>
        <v>0</v>
      </c>
      <c r="I88" s="97"/>
      <c r="J88" s="97"/>
      <c r="K88" s="98">
        <f t="shared" si="55"/>
        <v>2983</v>
      </c>
      <c r="L88" s="97"/>
      <c r="M88" s="97"/>
      <c r="N88" s="98">
        <f t="shared" si="56"/>
        <v>1989</v>
      </c>
      <c r="O88" s="97"/>
      <c r="P88" s="97"/>
      <c r="Q88" s="99">
        <f t="shared" si="57"/>
        <v>4972</v>
      </c>
      <c r="R88" s="97"/>
      <c r="S88" s="97"/>
      <c r="T88" s="98">
        <f t="shared" si="58"/>
        <v>0</v>
      </c>
      <c r="U88" s="97"/>
      <c r="V88" s="97"/>
      <c r="W88" s="98">
        <f t="shared" si="59"/>
        <v>4972</v>
      </c>
      <c r="X88" s="92"/>
      <c r="Y88" s="97"/>
      <c r="Z88" s="98">
        <f t="shared" si="60"/>
        <v>0</v>
      </c>
      <c r="AA88" s="6"/>
      <c r="AB88" s="14"/>
      <c r="AC88" s="39">
        <v>0</v>
      </c>
      <c r="AD88" s="14"/>
      <c r="AE88" s="14"/>
      <c r="AF88" s="26">
        <v>0</v>
      </c>
      <c r="AG88" s="14"/>
      <c r="AH88" s="14"/>
      <c r="AI88" s="26">
        <v>2983.29</v>
      </c>
      <c r="AJ88" s="14"/>
      <c r="AK88" s="14"/>
      <c r="AL88" s="26">
        <f>BC88</f>
        <v>1988.85</v>
      </c>
      <c r="AM88" s="14"/>
      <c r="AN88" s="14"/>
      <c r="AO88" s="26">
        <f t="shared" si="61"/>
        <v>4972.139999999999</v>
      </c>
      <c r="AP88" s="14"/>
      <c r="AQ88" s="14"/>
      <c r="AR88" s="30">
        <v>0</v>
      </c>
      <c r="AS88" s="14"/>
      <c r="AT88" s="14"/>
      <c r="AU88" s="26">
        <v>4972.14</v>
      </c>
      <c r="AV88" s="10"/>
      <c r="AW88" s="14"/>
      <c r="AX88" s="26">
        <v>0</v>
      </c>
      <c r="AY88" s="14"/>
      <c r="AZ88" s="14"/>
      <c r="BA88" s="30">
        <f t="shared" si="62"/>
        <v>4972.14</v>
      </c>
      <c r="BB88" s="1"/>
      <c r="BC88" s="1">
        <v>1988.85</v>
      </c>
      <c r="BD88" s="1">
        <v>0</v>
      </c>
      <c r="BE88" s="1"/>
      <c r="BF88" s="1" t="b">
        <f t="shared" si="63"/>
        <v>0</v>
      </c>
      <c r="BG88" s="1"/>
      <c r="BH88" s="1">
        <f t="shared" si="64"/>
        <v>0</v>
      </c>
      <c r="BI88" s="1"/>
      <c r="BJ88" s="1"/>
      <c r="BK88" s="1"/>
    </row>
    <row r="89" spans="2:60" s="61" customFormat="1" ht="14.25" hidden="1" outlineLevel="1">
      <c r="B89" s="107" t="s">
        <v>256</v>
      </c>
      <c r="C89" s="107"/>
      <c r="D89" s="107"/>
      <c r="E89" s="108">
        <f t="shared" si="53"/>
        <v>0</v>
      </c>
      <c r="F89" s="107"/>
      <c r="G89" s="107"/>
      <c r="H89" s="108">
        <f t="shared" si="54"/>
        <v>0</v>
      </c>
      <c r="I89" s="107"/>
      <c r="J89" s="107"/>
      <c r="K89" s="108">
        <f t="shared" si="55"/>
        <v>548</v>
      </c>
      <c r="L89" s="107"/>
      <c r="M89" s="107"/>
      <c r="N89" s="108">
        <f t="shared" si="56"/>
        <v>0</v>
      </c>
      <c r="O89" s="107"/>
      <c r="P89" s="107"/>
      <c r="Q89" s="108">
        <f aca="true" t="shared" si="65" ref="Q89:Q100">E89+H89+K89+N89</f>
        <v>548</v>
      </c>
      <c r="R89" s="107"/>
      <c r="S89" s="107"/>
      <c r="T89" s="108">
        <f t="shared" si="58"/>
        <v>548</v>
      </c>
      <c r="U89" s="107"/>
      <c r="V89" s="107"/>
      <c r="W89" s="108">
        <f t="shared" si="59"/>
        <v>0</v>
      </c>
      <c r="X89" s="107"/>
      <c r="Y89" s="107"/>
      <c r="Z89" s="108">
        <f t="shared" si="60"/>
        <v>0</v>
      </c>
      <c r="AC89" s="61">
        <v>0</v>
      </c>
      <c r="AF89" s="61">
        <v>0</v>
      </c>
      <c r="AI89" s="61">
        <v>547.5</v>
      </c>
      <c r="AO89" s="61">
        <f aca="true" t="shared" si="66" ref="AO89:AO100">AC89+AF89+AI89+AL89</f>
        <v>547.5</v>
      </c>
      <c r="AR89" s="61">
        <v>547.5</v>
      </c>
      <c r="AU89" s="61">
        <v>0</v>
      </c>
      <c r="AX89" s="61">
        <v>0</v>
      </c>
      <c r="BA89" s="61">
        <f aca="true" t="shared" si="67" ref="BA89:BA100">AR89+AU89+AX89</f>
        <v>547.5</v>
      </c>
      <c r="BC89" s="61">
        <v>0</v>
      </c>
      <c r="BD89" s="63">
        <v>0</v>
      </c>
      <c r="BE89" s="63"/>
      <c r="BF89" s="61" t="b">
        <f aca="true" t="shared" si="68" ref="BF89:BF100">IF(AND(AC89=0,AF89=0,AI89=0,AL89=0),TRUE,FALSE)</f>
        <v>0</v>
      </c>
      <c r="BH89" s="1">
        <f t="shared" si="64"/>
        <v>0</v>
      </c>
    </row>
    <row r="90" spans="2:60" s="61" customFormat="1" ht="14.25" hidden="1" outlineLevel="1">
      <c r="B90" s="107" t="s">
        <v>393</v>
      </c>
      <c r="C90" s="107"/>
      <c r="D90" s="107"/>
      <c r="E90" s="108">
        <f t="shared" si="53"/>
        <v>0</v>
      </c>
      <c r="F90" s="107"/>
      <c r="G90" s="107"/>
      <c r="H90" s="108">
        <f t="shared" si="54"/>
        <v>0</v>
      </c>
      <c r="I90" s="107"/>
      <c r="J90" s="107"/>
      <c r="K90" s="108">
        <f t="shared" si="55"/>
        <v>0</v>
      </c>
      <c r="L90" s="107"/>
      <c r="M90" s="107"/>
      <c r="N90" s="108">
        <f t="shared" si="56"/>
        <v>0</v>
      </c>
      <c r="O90" s="107"/>
      <c r="P90" s="107"/>
      <c r="Q90" s="108">
        <f t="shared" si="65"/>
        <v>0</v>
      </c>
      <c r="R90" s="107"/>
      <c r="S90" s="107"/>
      <c r="T90" s="108">
        <f t="shared" si="58"/>
        <v>229355</v>
      </c>
      <c r="U90" s="107"/>
      <c r="V90" s="107"/>
      <c r="W90" s="108">
        <f t="shared" si="59"/>
        <v>763007</v>
      </c>
      <c r="X90" s="107"/>
      <c r="Y90" s="107"/>
      <c r="Z90" s="108">
        <f t="shared" si="60"/>
        <v>0</v>
      </c>
      <c r="AC90" s="61">
        <v>0</v>
      </c>
      <c r="AF90" s="61">
        <v>0</v>
      </c>
      <c r="AI90" s="61">
        <v>0</v>
      </c>
      <c r="AO90" s="61">
        <f t="shared" si="66"/>
        <v>0</v>
      </c>
      <c r="AR90" s="61">
        <v>229355.41</v>
      </c>
      <c r="AU90" s="61">
        <v>763006.55</v>
      </c>
      <c r="AX90" s="61">
        <v>0</v>
      </c>
      <c r="BA90" s="61">
        <f t="shared" si="67"/>
        <v>992361.9600000001</v>
      </c>
      <c r="BC90" s="61">
        <v>992361.96</v>
      </c>
      <c r="BD90" s="63">
        <v>28558.73</v>
      </c>
      <c r="BE90" s="63"/>
      <c r="BF90" s="61" t="b">
        <f t="shared" si="68"/>
        <v>1</v>
      </c>
      <c r="BH90" s="1">
        <f t="shared" si="64"/>
        <v>992362</v>
      </c>
    </row>
    <row r="91" spans="2:60" s="61" customFormat="1" ht="14.25" hidden="1" outlineLevel="1">
      <c r="B91" s="107" t="s">
        <v>394</v>
      </c>
      <c r="C91" s="107"/>
      <c r="D91" s="107"/>
      <c r="E91" s="108">
        <f t="shared" si="53"/>
        <v>0</v>
      </c>
      <c r="F91" s="107"/>
      <c r="G91" s="107"/>
      <c r="H91" s="108">
        <f t="shared" si="54"/>
        <v>0</v>
      </c>
      <c r="I91" s="107"/>
      <c r="J91" s="107"/>
      <c r="K91" s="108">
        <f t="shared" si="55"/>
        <v>0</v>
      </c>
      <c r="L91" s="107"/>
      <c r="M91" s="107"/>
      <c r="N91" s="108">
        <f t="shared" si="56"/>
        <v>0</v>
      </c>
      <c r="O91" s="107"/>
      <c r="P91" s="107"/>
      <c r="Q91" s="108">
        <f t="shared" si="65"/>
        <v>0</v>
      </c>
      <c r="R91" s="107"/>
      <c r="S91" s="107"/>
      <c r="T91" s="108">
        <f t="shared" si="58"/>
        <v>27736</v>
      </c>
      <c r="U91" s="107"/>
      <c r="V91" s="107"/>
      <c r="W91" s="108">
        <f t="shared" si="59"/>
        <v>10207</v>
      </c>
      <c r="X91" s="107"/>
      <c r="Y91" s="107"/>
      <c r="Z91" s="108">
        <f t="shared" si="60"/>
        <v>0</v>
      </c>
      <c r="AC91" s="61">
        <v>0</v>
      </c>
      <c r="AF91" s="61">
        <v>0</v>
      </c>
      <c r="AI91" s="61">
        <v>0</v>
      </c>
      <c r="AO91" s="61">
        <f t="shared" si="66"/>
        <v>0</v>
      </c>
      <c r="AR91" s="61">
        <v>27736.4</v>
      </c>
      <c r="AU91" s="61">
        <v>10206.53</v>
      </c>
      <c r="AX91" s="61">
        <v>0</v>
      </c>
      <c r="BA91" s="61">
        <f t="shared" si="67"/>
        <v>37942.93</v>
      </c>
      <c r="BC91" s="61">
        <v>37942.93</v>
      </c>
      <c r="BD91" s="63">
        <v>0</v>
      </c>
      <c r="BE91" s="63"/>
      <c r="BF91" s="61" t="b">
        <f t="shared" si="68"/>
        <v>1</v>
      </c>
      <c r="BH91" s="1">
        <f t="shared" si="64"/>
        <v>37943</v>
      </c>
    </row>
    <row r="92" spans="2:60" s="61" customFormat="1" ht="14.25" hidden="1" outlineLevel="1">
      <c r="B92" s="107" t="s">
        <v>395</v>
      </c>
      <c r="C92" s="107"/>
      <c r="D92" s="107"/>
      <c r="E92" s="108">
        <f t="shared" si="53"/>
        <v>0</v>
      </c>
      <c r="F92" s="107"/>
      <c r="G92" s="107"/>
      <c r="H92" s="108">
        <f t="shared" si="54"/>
        <v>0</v>
      </c>
      <c r="I92" s="107"/>
      <c r="J92" s="107"/>
      <c r="K92" s="108">
        <f t="shared" si="55"/>
        <v>0</v>
      </c>
      <c r="L92" s="107"/>
      <c r="M92" s="107"/>
      <c r="N92" s="108">
        <f t="shared" si="56"/>
        <v>0</v>
      </c>
      <c r="O92" s="107"/>
      <c r="P92" s="107"/>
      <c r="Q92" s="108">
        <f t="shared" si="65"/>
        <v>0</v>
      </c>
      <c r="R92" s="107"/>
      <c r="S92" s="107"/>
      <c r="T92" s="108">
        <f t="shared" si="58"/>
        <v>17100</v>
      </c>
      <c r="U92" s="107"/>
      <c r="V92" s="107"/>
      <c r="W92" s="108">
        <f t="shared" si="59"/>
        <v>81410</v>
      </c>
      <c r="X92" s="107"/>
      <c r="Y92" s="107"/>
      <c r="Z92" s="108">
        <f t="shared" si="60"/>
        <v>0</v>
      </c>
      <c r="AC92" s="61">
        <v>0</v>
      </c>
      <c r="AF92" s="61">
        <v>0</v>
      </c>
      <c r="AI92" s="61">
        <v>0</v>
      </c>
      <c r="AO92" s="61">
        <f t="shared" si="66"/>
        <v>0</v>
      </c>
      <c r="AR92" s="61">
        <v>17100</v>
      </c>
      <c r="AU92" s="61">
        <v>81410.06</v>
      </c>
      <c r="AX92" s="61">
        <v>0</v>
      </c>
      <c r="BA92" s="61">
        <f t="shared" si="67"/>
        <v>98510.06</v>
      </c>
      <c r="BC92" s="61">
        <v>98510.06</v>
      </c>
      <c r="BD92" s="63">
        <v>-30472.87</v>
      </c>
      <c r="BE92" s="63"/>
      <c r="BF92" s="61" t="b">
        <f t="shared" si="68"/>
        <v>1</v>
      </c>
      <c r="BH92" s="1">
        <f t="shared" si="64"/>
        <v>98510</v>
      </c>
    </row>
    <row r="93" spans="2:60" s="61" customFormat="1" ht="14.25" hidden="1" outlineLevel="1">
      <c r="B93" s="107" t="s">
        <v>396</v>
      </c>
      <c r="C93" s="107"/>
      <c r="D93" s="107"/>
      <c r="E93" s="108">
        <f t="shared" si="53"/>
        <v>0</v>
      </c>
      <c r="F93" s="107"/>
      <c r="G93" s="107"/>
      <c r="H93" s="108">
        <f t="shared" si="54"/>
        <v>0</v>
      </c>
      <c r="I93" s="107"/>
      <c r="J93" s="107"/>
      <c r="K93" s="108">
        <f t="shared" si="55"/>
        <v>0</v>
      </c>
      <c r="L93" s="107"/>
      <c r="M93" s="107"/>
      <c r="N93" s="108">
        <f t="shared" si="56"/>
        <v>0</v>
      </c>
      <c r="O93" s="107"/>
      <c r="P93" s="107"/>
      <c r="Q93" s="108">
        <f t="shared" si="65"/>
        <v>0</v>
      </c>
      <c r="R93" s="107"/>
      <c r="S93" s="107"/>
      <c r="T93" s="108">
        <f t="shared" si="58"/>
        <v>12500</v>
      </c>
      <c r="U93" s="107"/>
      <c r="V93" s="107"/>
      <c r="W93" s="108">
        <f t="shared" si="59"/>
        <v>38586</v>
      </c>
      <c r="X93" s="107"/>
      <c r="Y93" s="107"/>
      <c r="Z93" s="108">
        <f t="shared" si="60"/>
        <v>0</v>
      </c>
      <c r="AC93" s="61">
        <v>0</v>
      </c>
      <c r="AF93" s="61">
        <v>0</v>
      </c>
      <c r="AI93" s="61">
        <v>0</v>
      </c>
      <c r="AO93" s="61">
        <f t="shared" si="66"/>
        <v>0</v>
      </c>
      <c r="AR93" s="61">
        <v>12500</v>
      </c>
      <c r="AU93" s="61">
        <v>38585.85</v>
      </c>
      <c r="AX93" s="61">
        <v>0</v>
      </c>
      <c r="BA93" s="61">
        <f t="shared" si="67"/>
        <v>51085.85</v>
      </c>
      <c r="BC93" s="61">
        <v>51085.85</v>
      </c>
      <c r="BD93" s="63">
        <v>-1079.11</v>
      </c>
      <c r="BE93" s="63"/>
      <c r="BF93" s="61" t="b">
        <f t="shared" si="68"/>
        <v>1</v>
      </c>
      <c r="BH93" s="1">
        <f t="shared" si="64"/>
        <v>51086</v>
      </c>
    </row>
    <row r="94" spans="2:60" s="61" customFormat="1" ht="14.25" hidden="1" outlineLevel="1">
      <c r="B94" s="107" t="s">
        <v>397</v>
      </c>
      <c r="C94" s="107"/>
      <c r="D94" s="107"/>
      <c r="E94" s="108">
        <f t="shared" si="53"/>
        <v>0</v>
      </c>
      <c r="F94" s="107"/>
      <c r="G94" s="107"/>
      <c r="H94" s="108">
        <f t="shared" si="54"/>
        <v>0</v>
      </c>
      <c r="I94" s="107"/>
      <c r="J94" s="107"/>
      <c r="K94" s="108">
        <f t="shared" si="55"/>
        <v>0</v>
      </c>
      <c r="L94" s="107"/>
      <c r="M94" s="107"/>
      <c r="N94" s="108">
        <f t="shared" si="56"/>
        <v>0</v>
      </c>
      <c r="O94" s="107"/>
      <c r="P94" s="107"/>
      <c r="Q94" s="108">
        <f t="shared" si="65"/>
        <v>0</v>
      </c>
      <c r="R94" s="107"/>
      <c r="S94" s="107"/>
      <c r="T94" s="108">
        <f t="shared" si="58"/>
        <v>61020</v>
      </c>
      <c r="U94" s="107"/>
      <c r="V94" s="107"/>
      <c r="W94" s="108">
        <f t="shared" si="59"/>
        <v>87344</v>
      </c>
      <c r="X94" s="107"/>
      <c r="Y94" s="107"/>
      <c r="Z94" s="108">
        <f t="shared" si="60"/>
        <v>0</v>
      </c>
      <c r="AC94" s="61">
        <v>0</v>
      </c>
      <c r="AF94" s="61">
        <v>0</v>
      </c>
      <c r="AI94" s="61">
        <v>0</v>
      </c>
      <c r="AO94" s="61">
        <f t="shared" si="66"/>
        <v>0</v>
      </c>
      <c r="AR94" s="61">
        <v>61020.02</v>
      </c>
      <c r="AU94" s="61">
        <v>87343.78</v>
      </c>
      <c r="AX94" s="61">
        <v>0</v>
      </c>
      <c r="BA94" s="61">
        <f t="shared" si="67"/>
        <v>148363.8</v>
      </c>
      <c r="BC94" s="61">
        <v>148363.8</v>
      </c>
      <c r="BD94" s="63">
        <v>0</v>
      </c>
      <c r="BE94" s="63"/>
      <c r="BF94" s="61" t="b">
        <f t="shared" si="68"/>
        <v>1</v>
      </c>
      <c r="BH94" s="1">
        <f t="shared" si="64"/>
        <v>148364</v>
      </c>
    </row>
    <row r="95" spans="2:60" s="61" customFormat="1" ht="14.25" hidden="1" outlineLevel="1">
      <c r="B95" s="107" t="s">
        <v>398</v>
      </c>
      <c r="C95" s="107"/>
      <c r="D95" s="107"/>
      <c r="E95" s="108">
        <f t="shared" si="53"/>
        <v>0</v>
      </c>
      <c r="F95" s="107"/>
      <c r="G95" s="107"/>
      <c r="H95" s="108">
        <f t="shared" si="54"/>
        <v>0</v>
      </c>
      <c r="I95" s="107"/>
      <c r="J95" s="107"/>
      <c r="K95" s="108">
        <f t="shared" si="55"/>
        <v>0</v>
      </c>
      <c r="L95" s="107"/>
      <c r="M95" s="107"/>
      <c r="N95" s="108">
        <f t="shared" si="56"/>
        <v>0</v>
      </c>
      <c r="O95" s="107"/>
      <c r="P95" s="107"/>
      <c r="Q95" s="108">
        <f t="shared" si="65"/>
        <v>0</v>
      </c>
      <c r="R95" s="107"/>
      <c r="S95" s="107"/>
      <c r="T95" s="108">
        <f t="shared" si="58"/>
        <v>37590</v>
      </c>
      <c r="U95" s="107"/>
      <c r="V95" s="107"/>
      <c r="W95" s="108">
        <f t="shared" si="59"/>
        <v>37914</v>
      </c>
      <c r="X95" s="107"/>
      <c r="Y95" s="107"/>
      <c r="Z95" s="108">
        <f t="shared" si="60"/>
        <v>0</v>
      </c>
      <c r="AC95" s="61">
        <v>0</v>
      </c>
      <c r="AF95" s="61">
        <v>0</v>
      </c>
      <c r="AI95" s="61">
        <v>0</v>
      </c>
      <c r="AO95" s="61">
        <f t="shared" si="66"/>
        <v>0</v>
      </c>
      <c r="AR95" s="61">
        <v>37590.33</v>
      </c>
      <c r="AU95" s="61">
        <v>37914.46</v>
      </c>
      <c r="AX95" s="61">
        <v>0</v>
      </c>
      <c r="BA95" s="61">
        <f t="shared" si="67"/>
        <v>75504.79000000001</v>
      </c>
      <c r="BC95" s="61">
        <v>75504.79</v>
      </c>
      <c r="BD95" s="63">
        <v>0</v>
      </c>
      <c r="BE95" s="63"/>
      <c r="BF95" s="61" t="b">
        <f t="shared" si="68"/>
        <v>1</v>
      </c>
      <c r="BH95" s="1">
        <f t="shared" si="64"/>
        <v>75504</v>
      </c>
    </row>
    <row r="96" spans="2:60" s="61" customFormat="1" ht="14.25" hidden="1" outlineLevel="1">
      <c r="B96" s="107" t="s">
        <v>399</v>
      </c>
      <c r="C96" s="107"/>
      <c r="D96" s="107"/>
      <c r="E96" s="108">
        <f t="shared" si="53"/>
        <v>0</v>
      </c>
      <c r="F96" s="107"/>
      <c r="G96" s="107"/>
      <c r="H96" s="108">
        <f t="shared" si="54"/>
        <v>0</v>
      </c>
      <c r="I96" s="107"/>
      <c r="J96" s="107"/>
      <c r="K96" s="108">
        <f t="shared" si="55"/>
        <v>0</v>
      </c>
      <c r="L96" s="107"/>
      <c r="M96" s="107"/>
      <c r="N96" s="108">
        <f t="shared" si="56"/>
        <v>0</v>
      </c>
      <c r="O96" s="107"/>
      <c r="P96" s="107"/>
      <c r="Q96" s="108">
        <f t="shared" si="65"/>
        <v>0</v>
      </c>
      <c r="R96" s="107"/>
      <c r="S96" s="107"/>
      <c r="T96" s="108">
        <f t="shared" si="58"/>
        <v>0</v>
      </c>
      <c r="U96" s="107"/>
      <c r="V96" s="107"/>
      <c r="W96" s="108">
        <f t="shared" si="59"/>
        <v>0</v>
      </c>
      <c r="X96" s="107"/>
      <c r="Y96" s="107"/>
      <c r="Z96" s="108">
        <f t="shared" si="60"/>
        <v>0</v>
      </c>
      <c r="AC96" s="61">
        <v>0</v>
      </c>
      <c r="AF96" s="61">
        <v>0</v>
      </c>
      <c r="AI96" s="61">
        <v>0</v>
      </c>
      <c r="AO96" s="61">
        <f t="shared" si="66"/>
        <v>0</v>
      </c>
      <c r="AR96" s="61">
        <v>0</v>
      </c>
      <c r="AU96" s="61">
        <v>0</v>
      </c>
      <c r="AX96" s="61">
        <v>0</v>
      </c>
      <c r="BA96" s="61">
        <f t="shared" si="67"/>
        <v>0</v>
      </c>
      <c r="BC96" s="61">
        <v>0</v>
      </c>
      <c r="BD96" s="63">
        <v>2993.25</v>
      </c>
      <c r="BE96" s="63"/>
      <c r="BF96" s="61" t="b">
        <f t="shared" si="68"/>
        <v>1</v>
      </c>
      <c r="BH96" s="1">
        <f t="shared" si="64"/>
        <v>0</v>
      </c>
    </row>
    <row r="97" spans="2:60" s="61" customFormat="1" ht="14.25" hidden="1" outlineLevel="1">
      <c r="B97" s="107" t="s">
        <v>400</v>
      </c>
      <c r="C97" s="107"/>
      <c r="D97" s="107"/>
      <c r="E97" s="108">
        <f t="shared" si="53"/>
        <v>0</v>
      </c>
      <c r="F97" s="107"/>
      <c r="G97" s="107"/>
      <c r="H97" s="108">
        <f t="shared" si="54"/>
        <v>0</v>
      </c>
      <c r="I97" s="107"/>
      <c r="J97" s="107"/>
      <c r="K97" s="108">
        <f t="shared" si="55"/>
        <v>0</v>
      </c>
      <c r="L97" s="107"/>
      <c r="M97" s="107"/>
      <c r="N97" s="108">
        <f t="shared" si="56"/>
        <v>0</v>
      </c>
      <c r="O97" s="107"/>
      <c r="P97" s="107"/>
      <c r="Q97" s="108">
        <f t="shared" si="65"/>
        <v>0</v>
      </c>
      <c r="R97" s="107"/>
      <c r="S97" s="107"/>
      <c r="T97" s="108">
        <f t="shared" si="58"/>
        <v>16472</v>
      </c>
      <c r="U97" s="107"/>
      <c r="V97" s="107"/>
      <c r="W97" s="108">
        <f t="shared" si="59"/>
        <v>40025</v>
      </c>
      <c r="X97" s="107"/>
      <c r="Y97" s="107"/>
      <c r="Z97" s="108">
        <f t="shared" si="60"/>
        <v>0</v>
      </c>
      <c r="AC97" s="61">
        <v>0</v>
      </c>
      <c r="AF97" s="61">
        <v>0</v>
      </c>
      <c r="AI97" s="61">
        <v>0</v>
      </c>
      <c r="AO97" s="61">
        <f t="shared" si="66"/>
        <v>0</v>
      </c>
      <c r="AR97" s="61">
        <v>16471.89</v>
      </c>
      <c r="AU97" s="61">
        <v>40025</v>
      </c>
      <c r="AX97" s="61">
        <v>0</v>
      </c>
      <c r="BA97" s="61">
        <f t="shared" si="67"/>
        <v>56496.89</v>
      </c>
      <c r="BC97" s="61">
        <v>56496.89</v>
      </c>
      <c r="BD97" s="63">
        <v>0</v>
      </c>
      <c r="BE97" s="63"/>
      <c r="BF97" s="61" t="b">
        <f t="shared" si="68"/>
        <v>1</v>
      </c>
      <c r="BH97" s="1">
        <f t="shared" si="64"/>
        <v>56497</v>
      </c>
    </row>
    <row r="98" spans="2:60" s="61" customFormat="1" ht="14.25" hidden="1" outlineLevel="1">
      <c r="B98" s="107" t="s">
        <v>401</v>
      </c>
      <c r="C98" s="107"/>
      <c r="D98" s="107"/>
      <c r="E98" s="108">
        <f t="shared" si="53"/>
        <v>0</v>
      </c>
      <c r="F98" s="107"/>
      <c r="G98" s="107"/>
      <c r="H98" s="108">
        <f t="shared" si="54"/>
        <v>0</v>
      </c>
      <c r="I98" s="107"/>
      <c r="J98" s="107"/>
      <c r="K98" s="108">
        <f t="shared" si="55"/>
        <v>0</v>
      </c>
      <c r="L98" s="107"/>
      <c r="M98" s="107"/>
      <c r="N98" s="108">
        <f t="shared" si="56"/>
        <v>0</v>
      </c>
      <c r="O98" s="107"/>
      <c r="P98" s="107"/>
      <c r="Q98" s="108">
        <f t="shared" si="65"/>
        <v>0</v>
      </c>
      <c r="R98" s="107"/>
      <c r="S98" s="107"/>
      <c r="T98" s="108">
        <f t="shared" si="58"/>
        <v>2795</v>
      </c>
      <c r="U98" s="107"/>
      <c r="V98" s="107"/>
      <c r="W98" s="108">
        <f t="shared" si="59"/>
        <v>4283</v>
      </c>
      <c r="X98" s="107"/>
      <c r="Y98" s="107"/>
      <c r="Z98" s="108">
        <f t="shared" si="60"/>
        <v>0</v>
      </c>
      <c r="AC98" s="61">
        <v>0</v>
      </c>
      <c r="AF98" s="61">
        <v>0</v>
      </c>
      <c r="AI98" s="61">
        <v>0</v>
      </c>
      <c r="AO98" s="61">
        <f t="shared" si="66"/>
        <v>0</v>
      </c>
      <c r="AR98" s="61">
        <v>2795.45</v>
      </c>
      <c r="AU98" s="61">
        <v>4282.74</v>
      </c>
      <c r="AX98" s="61">
        <v>0</v>
      </c>
      <c r="BA98" s="61">
        <f t="shared" si="67"/>
        <v>7078.19</v>
      </c>
      <c r="BC98" s="61">
        <v>7078.19</v>
      </c>
      <c r="BD98" s="63">
        <v>0</v>
      </c>
      <c r="BE98" s="63"/>
      <c r="BF98" s="61" t="b">
        <f t="shared" si="68"/>
        <v>1</v>
      </c>
      <c r="BH98" s="1">
        <f t="shared" si="64"/>
        <v>7078</v>
      </c>
    </row>
    <row r="99" spans="2:60" s="61" customFormat="1" ht="14.25" hidden="1" outlineLevel="1">
      <c r="B99" s="107" t="s">
        <v>402</v>
      </c>
      <c r="C99" s="107"/>
      <c r="D99" s="107"/>
      <c r="E99" s="108">
        <f t="shared" si="53"/>
        <v>0</v>
      </c>
      <c r="F99" s="107"/>
      <c r="G99" s="107"/>
      <c r="H99" s="108">
        <f t="shared" si="54"/>
        <v>0</v>
      </c>
      <c r="I99" s="107"/>
      <c r="J99" s="107"/>
      <c r="K99" s="108">
        <f t="shared" si="55"/>
        <v>0</v>
      </c>
      <c r="L99" s="107"/>
      <c r="M99" s="107"/>
      <c r="N99" s="108">
        <f t="shared" si="56"/>
        <v>0</v>
      </c>
      <c r="O99" s="107"/>
      <c r="P99" s="107"/>
      <c r="Q99" s="108">
        <f t="shared" si="65"/>
        <v>0</v>
      </c>
      <c r="R99" s="107"/>
      <c r="S99" s="107"/>
      <c r="T99" s="108">
        <f t="shared" si="58"/>
        <v>41349</v>
      </c>
      <c r="U99" s="107"/>
      <c r="V99" s="107"/>
      <c r="W99" s="108">
        <f t="shared" si="59"/>
        <v>88753</v>
      </c>
      <c r="X99" s="107"/>
      <c r="Y99" s="107"/>
      <c r="Z99" s="108">
        <f t="shared" si="60"/>
        <v>0</v>
      </c>
      <c r="AC99" s="61">
        <v>0</v>
      </c>
      <c r="AF99" s="61">
        <v>0</v>
      </c>
      <c r="AI99" s="61">
        <v>0</v>
      </c>
      <c r="AO99" s="61">
        <f t="shared" si="66"/>
        <v>0</v>
      </c>
      <c r="AR99" s="61">
        <v>41349.47</v>
      </c>
      <c r="AU99" s="61">
        <v>88753.42</v>
      </c>
      <c r="AX99" s="61">
        <v>0</v>
      </c>
      <c r="BA99" s="61">
        <f t="shared" si="67"/>
        <v>130102.89</v>
      </c>
      <c r="BC99" s="61">
        <v>130102.89</v>
      </c>
      <c r="BD99" s="63">
        <v>0</v>
      </c>
      <c r="BE99" s="63"/>
      <c r="BF99" s="61" t="b">
        <f t="shared" si="68"/>
        <v>1</v>
      </c>
      <c r="BH99" s="1">
        <f t="shared" si="64"/>
        <v>130102</v>
      </c>
    </row>
    <row r="100" spans="2:60" s="61" customFormat="1" ht="14.25" hidden="1" outlineLevel="1">
      <c r="B100" s="107" t="s">
        <v>403</v>
      </c>
      <c r="C100" s="107"/>
      <c r="D100" s="107"/>
      <c r="E100" s="108">
        <f t="shared" si="53"/>
        <v>0</v>
      </c>
      <c r="F100" s="107"/>
      <c r="G100" s="107"/>
      <c r="H100" s="108">
        <f t="shared" si="54"/>
        <v>0</v>
      </c>
      <c r="I100" s="107"/>
      <c r="J100" s="107"/>
      <c r="K100" s="108">
        <f t="shared" si="55"/>
        <v>0</v>
      </c>
      <c r="L100" s="107"/>
      <c r="M100" s="107"/>
      <c r="N100" s="108">
        <f t="shared" si="56"/>
        <v>0</v>
      </c>
      <c r="O100" s="107"/>
      <c r="P100" s="107"/>
      <c r="Q100" s="108">
        <f t="shared" si="65"/>
        <v>0</v>
      </c>
      <c r="R100" s="107"/>
      <c r="S100" s="107"/>
      <c r="T100" s="108">
        <f t="shared" si="58"/>
        <v>15733</v>
      </c>
      <c r="U100" s="107"/>
      <c r="V100" s="107"/>
      <c r="W100" s="108">
        <f t="shared" si="59"/>
        <v>34733</v>
      </c>
      <c r="X100" s="107"/>
      <c r="Y100" s="107"/>
      <c r="Z100" s="108">
        <f t="shared" si="60"/>
        <v>0</v>
      </c>
      <c r="AC100" s="61">
        <v>0</v>
      </c>
      <c r="AF100" s="61">
        <v>0</v>
      </c>
      <c r="AI100" s="61">
        <v>0</v>
      </c>
      <c r="AO100" s="61">
        <f t="shared" si="66"/>
        <v>0</v>
      </c>
      <c r="AR100" s="61">
        <v>15733.08</v>
      </c>
      <c r="AU100" s="61">
        <v>34733.32</v>
      </c>
      <c r="AX100" s="61">
        <v>0</v>
      </c>
      <c r="BA100" s="61">
        <f t="shared" si="67"/>
        <v>50466.4</v>
      </c>
      <c r="BC100" s="61">
        <v>50466.4</v>
      </c>
      <c r="BD100" s="63">
        <v>0</v>
      </c>
      <c r="BE100" s="63"/>
      <c r="BF100" s="61" t="b">
        <f t="shared" si="68"/>
        <v>1</v>
      </c>
      <c r="BH100" s="1">
        <f t="shared" si="64"/>
        <v>50466</v>
      </c>
    </row>
    <row r="101" spans="2:63" s="61" customFormat="1" ht="14.25" outlineLevel="1">
      <c r="B101" s="50" t="s">
        <v>404</v>
      </c>
      <c r="C101" s="6" t="s">
        <v>508</v>
      </c>
      <c r="D101" s="14"/>
      <c r="E101" s="21">
        <f t="shared" si="53"/>
        <v>0</v>
      </c>
      <c r="F101" s="14"/>
      <c r="G101" s="14"/>
      <c r="H101" s="21">
        <f t="shared" si="54"/>
        <v>0</v>
      </c>
      <c r="I101" s="14"/>
      <c r="J101" s="14"/>
      <c r="K101" s="21">
        <f t="shared" si="55"/>
        <v>548</v>
      </c>
      <c r="L101" s="14"/>
      <c r="M101" s="14"/>
      <c r="N101" s="21">
        <f t="shared" si="56"/>
        <v>1647914</v>
      </c>
      <c r="O101" s="14"/>
      <c r="P101" s="14"/>
      <c r="Q101" s="30">
        <f>E101+H101+K101+N101</f>
        <v>1648462</v>
      </c>
      <c r="R101" s="14"/>
      <c r="S101" s="14"/>
      <c r="T101" s="21">
        <f t="shared" si="58"/>
        <v>462200</v>
      </c>
      <c r="U101" s="14"/>
      <c r="V101" s="14"/>
      <c r="W101" s="21">
        <f t="shared" si="59"/>
        <v>1186262</v>
      </c>
      <c r="X101" s="10"/>
      <c r="Y101" s="14"/>
      <c r="Z101" s="21">
        <f t="shared" si="60"/>
        <v>0</v>
      </c>
      <c r="AA101" s="6"/>
      <c r="AB101" s="14"/>
      <c r="AC101" s="39">
        <v>0</v>
      </c>
      <c r="AD101" s="14"/>
      <c r="AE101" s="14"/>
      <c r="AF101" s="26">
        <v>0</v>
      </c>
      <c r="AG101" s="14"/>
      <c r="AH101" s="14"/>
      <c r="AI101" s="26">
        <v>547.5</v>
      </c>
      <c r="AJ101" s="14"/>
      <c r="AK101" s="14"/>
      <c r="AL101" s="26">
        <f>BC101</f>
        <v>1647913.76</v>
      </c>
      <c r="AM101" s="14"/>
      <c r="AN101" s="14"/>
      <c r="AO101" s="26">
        <f>AC101+AF101+AI101+AL101</f>
        <v>1648461.26</v>
      </c>
      <c r="AP101" s="14"/>
      <c r="AQ101" s="14"/>
      <c r="AR101" s="30">
        <v>462199.55</v>
      </c>
      <c r="AS101" s="14"/>
      <c r="AT101" s="14"/>
      <c r="AU101" s="26">
        <v>1186261.71</v>
      </c>
      <c r="AV101" s="10"/>
      <c r="AW101" s="14"/>
      <c r="AX101" s="26">
        <v>0</v>
      </c>
      <c r="AY101" s="14"/>
      <c r="AZ101" s="14"/>
      <c r="BA101" s="30">
        <f>AR101+AU101+AX101</f>
        <v>1648461.26</v>
      </c>
      <c r="BB101" s="1"/>
      <c r="BC101" s="1">
        <v>1647913.76</v>
      </c>
      <c r="BD101" s="1">
        <v>4.547473508864641E-13</v>
      </c>
      <c r="BE101" s="1"/>
      <c r="BF101" s="1" t="b">
        <f>IF(AND(AC101=0,AF101=0,AI101=0,AL101=0),TRUE,FALSE)</f>
        <v>0</v>
      </c>
      <c r="BG101" s="1"/>
      <c r="BH101" s="1">
        <f t="shared" si="64"/>
        <v>0</v>
      </c>
      <c r="BI101" s="1"/>
      <c r="BJ101" s="1"/>
      <c r="BK101" s="1"/>
    </row>
    <row r="102" spans="2:60" s="61" customFormat="1" ht="14.25" outlineLevel="1">
      <c r="B102" s="145" t="s">
        <v>922</v>
      </c>
      <c r="C102" s="107"/>
      <c r="D102" s="107"/>
      <c r="E102" s="108">
        <f t="shared" si="53"/>
        <v>-85663</v>
      </c>
      <c r="F102" s="107"/>
      <c r="G102" s="107"/>
      <c r="H102" s="98">
        <f>ROUND(AF102,round_as_displayed)</f>
        <v>0</v>
      </c>
      <c r="I102" s="107"/>
      <c r="J102" s="107"/>
      <c r="K102" s="98">
        <f>ROUND(AI102,round_as_displayed)</f>
        <v>0</v>
      </c>
      <c r="L102" s="107"/>
      <c r="M102" s="107"/>
      <c r="N102" s="98">
        <f>ROUND(AL102,round_as_displayed)</f>
        <v>0</v>
      </c>
      <c r="O102" s="107"/>
      <c r="P102" s="107"/>
      <c r="Q102" s="108">
        <f>E102+H102+K102+N102</f>
        <v>-85663</v>
      </c>
      <c r="R102" s="107"/>
      <c r="S102" s="107"/>
      <c r="T102" s="108">
        <f t="shared" si="58"/>
        <v>394</v>
      </c>
      <c r="U102" s="107"/>
      <c r="V102" s="107"/>
      <c r="W102" s="98">
        <f>ROUND(AU102,round_as_displayed)</f>
        <v>0</v>
      </c>
      <c r="X102" s="107"/>
      <c r="Y102" s="107"/>
      <c r="Z102" s="108">
        <f t="shared" si="60"/>
        <v>-86057</v>
      </c>
      <c r="AC102" s="61">
        <v>-85662.83</v>
      </c>
      <c r="AF102" s="61">
        <v>0</v>
      </c>
      <c r="AI102" s="61">
        <v>0</v>
      </c>
      <c r="AO102" s="61">
        <f>AC102+AF102+AI102+AL102</f>
        <v>-85662.83</v>
      </c>
      <c r="AR102" s="61">
        <v>393.75</v>
      </c>
      <c r="AU102" s="61">
        <v>0</v>
      </c>
      <c r="AX102" s="61">
        <v>-86056.58</v>
      </c>
      <c r="BA102" s="61">
        <f>AR102+AU102+AX102</f>
        <v>-85662.83</v>
      </c>
      <c r="BC102" s="61">
        <v>0</v>
      </c>
      <c r="BD102" s="63">
        <v>0</v>
      </c>
      <c r="BE102" s="63"/>
      <c r="BF102" s="61" t="b">
        <f>IF(AND(AC102=0,AF102=0,AI102=0,AL102=0),TRUE,FALSE)</f>
        <v>0</v>
      </c>
      <c r="BH102" s="1">
        <f t="shared" si="64"/>
        <v>0</v>
      </c>
    </row>
    <row r="103" spans="2:63" s="61" customFormat="1" ht="14.25" hidden="1" outlineLevel="1">
      <c r="B103" s="96" t="s">
        <v>912</v>
      </c>
      <c r="C103" s="89" t="s">
        <v>508</v>
      </c>
      <c r="D103" s="97"/>
      <c r="E103" s="98">
        <f t="shared" si="53"/>
        <v>-85663</v>
      </c>
      <c r="F103" s="97"/>
      <c r="G103" s="97"/>
      <c r="H103" s="98">
        <f t="shared" si="54"/>
        <v>0</v>
      </c>
      <c r="I103" s="97"/>
      <c r="J103" s="97"/>
      <c r="K103" s="98">
        <f t="shared" si="55"/>
        <v>0</v>
      </c>
      <c r="L103" s="97"/>
      <c r="M103" s="97"/>
      <c r="N103" s="98">
        <f t="shared" si="56"/>
        <v>0</v>
      </c>
      <c r="O103" s="97"/>
      <c r="P103" s="97"/>
      <c r="Q103" s="99">
        <f>E103+H103+K103+N103</f>
        <v>-85663</v>
      </c>
      <c r="R103" s="97"/>
      <c r="S103" s="97"/>
      <c r="T103" s="98">
        <f t="shared" si="58"/>
        <v>394</v>
      </c>
      <c r="U103" s="97"/>
      <c r="V103" s="97"/>
      <c r="W103" s="98">
        <f t="shared" si="59"/>
        <v>0</v>
      </c>
      <c r="X103" s="92"/>
      <c r="Y103" s="97"/>
      <c r="Z103" s="98">
        <f t="shared" si="60"/>
        <v>-86057</v>
      </c>
      <c r="AA103" s="6"/>
      <c r="AB103" s="14"/>
      <c r="AC103" s="39">
        <v>-85662.83</v>
      </c>
      <c r="AD103" s="14"/>
      <c r="AE103" s="14"/>
      <c r="AF103" s="26">
        <v>0</v>
      </c>
      <c r="AG103" s="14"/>
      <c r="AH103" s="14"/>
      <c r="AI103" s="26">
        <v>0</v>
      </c>
      <c r="AJ103" s="14"/>
      <c r="AK103" s="14"/>
      <c r="AL103" s="26">
        <f>BC103</f>
        <v>0</v>
      </c>
      <c r="AM103" s="14"/>
      <c r="AN103" s="14"/>
      <c r="AO103" s="26">
        <f>AC103+AF103+AI103+AL103</f>
        <v>-85662.83</v>
      </c>
      <c r="AP103" s="14"/>
      <c r="AQ103" s="14"/>
      <c r="AR103" s="30">
        <v>393.75</v>
      </c>
      <c r="AS103" s="14"/>
      <c r="AT103" s="14"/>
      <c r="AU103" s="26">
        <v>0</v>
      </c>
      <c r="AV103" s="10"/>
      <c r="AW103" s="14"/>
      <c r="AX103" s="26">
        <v>-86056.58</v>
      </c>
      <c r="AY103" s="14"/>
      <c r="AZ103" s="14"/>
      <c r="BA103" s="30">
        <f>AR103+AU103+AX103</f>
        <v>-85662.83</v>
      </c>
      <c r="BB103" s="1"/>
      <c r="BC103" s="1">
        <v>0</v>
      </c>
      <c r="BD103" s="1">
        <v>0</v>
      </c>
      <c r="BE103" s="1"/>
      <c r="BF103" s="1" t="b">
        <f>IF(AND(AC103=0,AF103=0,AI103=0,AL103=0),TRUE,FALSE)</f>
        <v>0</v>
      </c>
      <c r="BG103" s="1"/>
      <c r="BH103" s="1">
        <f t="shared" si="64"/>
        <v>0</v>
      </c>
      <c r="BI103" s="1"/>
      <c r="BJ103" s="1"/>
      <c r="BK103" s="1"/>
    </row>
    <row r="104" spans="2:63" s="61" customFormat="1" ht="14.25" hidden="1" outlineLevel="1">
      <c r="B104" s="96" t="s">
        <v>695</v>
      </c>
      <c r="C104" s="89" t="s">
        <v>508</v>
      </c>
      <c r="D104" s="106"/>
      <c r="E104" s="98">
        <f t="shared" si="53"/>
        <v>0</v>
      </c>
      <c r="F104" s="89"/>
      <c r="G104" s="106"/>
      <c r="H104" s="98">
        <f t="shared" si="54"/>
        <v>0</v>
      </c>
      <c r="I104" s="89"/>
      <c r="J104" s="106"/>
      <c r="K104" s="98">
        <f t="shared" si="55"/>
        <v>0</v>
      </c>
      <c r="L104" s="89"/>
      <c r="M104" s="106"/>
      <c r="N104" s="98">
        <f t="shared" si="56"/>
        <v>0</v>
      </c>
      <c r="O104" s="89"/>
      <c r="P104" s="106"/>
      <c r="Q104" s="99">
        <f>E104+H104+K104+N104</f>
        <v>0</v>
      </c>
      <c r="R104" s="89"/>
      <c r="S104" s="106"/>
      <c r="T104" s="98">
        <f t="shared" si="58"/>
        <v>0</v>
      </c>
      <c r="U104" s="89"/>
      <c r="V104" s="106"/>
      <c r="W104" s="98">
        <f t="shared" si="59"/>
        <v>0</v>
      </c>
      <c r="X104" s="92"/>
      <c r="Y104" s="106"/>
      <c r="Z104" s="98">
        <f t="shared" si="60"/>
        <v>0</v>
      </c>
      <c r="AA104" s="6"/>
      <c r="AB104" s="49"/>
      <c r="AC104" s="41">
        <v>0</v>
      </c>
      <c r="AD104" s="6"/>
      <c r="AE104" s="49"/>
      <c r="AF104" s="27">
        <v>0</v>
      </c>
      <c r="AG104" s="6"/>
      <c r="AH104" s="49"/>
      <c r="AI104" s="27">
        <v>0</v>
      </c>
      <c r="AJ104" s="6"/>
      <c r="AK104" s="49"/>
      <c r="AL104" s="26">
        <f>BC104</f>
        <v>0</v>
      </c>
      <c r="AM104" s="6"/>
      <c r="AN104" s="49"/>
      <c r="AO104" s="26">
        <f>AC104+AF104+AI104+AL104</f>
        <v>0</v>
      </c>
      <c r="AP104" s="6"/>
      <c r="AQ104" s="49"/>
      <c r="AR104" s="31">
        <v>0</v>
      </c>
      <c r="AS104" s="6"/>
      <c r="AT104" s="49"/>
      <c r="AU104" s="27">
        <v>0</v>
      </c>
      <c r="AV104" s="10"/>
      <c r="AW104" s="49"/>
      <c r="AX104" s="27">
        <v>0</v>
      </c>
      <c r="AY104" s="6"/>
      <c r="AZ104" s="49"/>
      <c r="BA104" s="30">
        <f>AR104+AU104+AX104</f>
        <v>0</v>
      </c>
      <c r="BB104" s="1"/>
      <c r="BC104" s="1">
        <v>0</v>
      </c>
      <c r="BD104" s="1">
        <v>0</v>
      </c>
      <c r="BE104" s="1"/>
      <c r="BF104" s="1" t="b">
        <f>IF(AND(AC104=0,AF104=0,AI104=0,AL104=0),TRUE,FALSE)</f>
        <v>1</v>
      </c>
      <c r="BG104" s="1"/>
      <c r="BH104" s="1">
        <f t="shared" si="64"/>
        <v>0</v>
      </c>
      <c r="BI104" s="1"/>
      <c r="BJ104" s="1"/>
      <c r="BK104" s="1"/>
    </row>
    <row r="105" spans="5:60" s="61" customFormat="1" ht="14.25" hidden="1" outlineLevel="1">
      <c r="E105" s="62"/>
      <c r="H105" s="62"/>
      <c r="K105" s="62"/>
      <c r="N105" s="62"/>
      <c r="Q105" s="62"/>
      <c r="T105" s="62"/>
      <c r="W105" s="62"/>
      <c r="Z105" s="62"/>
      <c r="BD105" s="63"/>
      <c r="BE105" s="63"/>
      <c r="BH105" s="1"/>
    </row>
    <row r="106" spans="1:60" ht="14.25" collapsed="1">
      <c r="A106" s="1" t="s">
        <v>117</v>
      </c>
      <c r="B106" s="96" t="s">
        <v>819</v>
      </c>
      <c r="C106" s="89" t="s">
        <v>508</v>
      </c>
      <c r="D106" s="97"/>
      <c r="E106" s="98">
        <f aca="true" t="shared" si="69" ref="E106:E113">ROUND(AC106,round_as_displayed)</f>
        <v>0</v>
      </c>
      <c r="F106" s="97"/>
      <c r="G106" s="97"/>
      <c r="H106" s="98">
        <f aca="true" t="shared" si="70" ref="H106:H113">ROUND(AF106,round_as_displayed)</f>
        <v>1886177</v>
      </c>
      <c r="I106" s="97"/>
      <c r="J106" s="97"/>
      <c r="K106" s="98">
        <f aca="true" t="shared" si="71" ref="K106:K113">ROUND(AI106,round_as_displayed)</f>
        <v>0</v>
      </c>
      <c r="L106" s="97"/>
      <c r="M106" s="97"/>
      <c r="N106" s="98">
        <f aca="true" t="shared" si="72" ref="N106:N113">ROUND(AL106,round_as_displayed)</f>
        <v>0</v>
      </c>
      <c r="O106" s="97"/>
      <c r="P106" s="97"/>
      <c r="Q106" s="99">
        <f aca="true" t="shared" si="73" ref="Q106:Q113">E106+H106+K106+N106</f>
        <v>1886177</v>
      </c>
      <c r="R106" s="97"/>
      <c r="S106" s="97"/>
      <c r="T106" s="98">
        <f aca="true" t="shared" si="74" ref="T106:T112">ROUND(AR106,round_as_displayed)</f>
        <v>1103391</v>
      </c>
      <c r="U106" s="97"/>
      <c r="V106" s="97"/>
      <c r="W106" s="98">
        <f aca="true" t="shared" si="75" ref="W106:W113">ROUND(AU106,round_as_displayed)</f>
        <v>657291</v>
      </c>
      <c r="X106" s="92"/>
      <c r="Y106" s="97"/>
      <c r="Z106" s="98">
        <f aca="true" t="shared" si="76" ref="Z106:Z113">ROUND(AX106,round_as_displayed)</f>
        <v>125495</v>
      </c>
      <c r="AB106" s="14"/>
      <c r="AC106" s="39">
        <v>0</v>
      </c>
      <c r="AD106" s="14"/>
      <c r="AE106" s="14"/>
      <c r="AF106" s="26">
        <v>1886177.05</v>
      </c>
      <c r="AG106" s="14"/>
      <c r="AH106" s="14"/>
      <c r="AI106" s="26">
        <v>0</v>
      </c>
      <c r="AJ106" s="14"/>
      <c r="AK106" s="14"/>
      <c r="AL106" s="26">
        <f>BC106</f>
        <v>0</v>
      </c>
      <c r="AM106" s="14"/>
      <c r="AN106" s="14"/>
      <c r="AO106" s="26">
        <f aca="true" t="shared" si="77" ref="AO106:AO113">AC106+AF106+AI106+AL106</f>
        <v>1886177.05</v>
      </c>
      <c r="AP106" s="14"/>
      <c r="AQ106" s="14"/>
      <c r="AR106" s="30">
        <v>1103391.31</v>
      </c>
      <c r="AS106" s="14"/>
      <c r="AT106" s="14"/>
      <c r="AU106" s="26">
        <v>657291.21</v>
      </c>
      <c r="AV106" s="10"/>
      <c r="AW106" s="14"/>
      <c r="AX106" s="26">
        <v>125494.53</v>
      </c>
      <c r="AY106" s="14"/>
      <c r="AZ106" s="14"/>
      <c r="BA106" s="30">
        <f aca="true" t="shared" si="78" ref="BA106:BA113">AR106+AU106+AX106</f>
        <v>1886177.05</v>
      </c>
      <c r="BC106" s="1">
        <v>0</v>
      </c>
      <c r="BD106" s="1">
        <v>0</v>
      </c>
      <c r="BF106" s="1" t="b">
        <f aca="true" t="shared" si="79" ref="BF106:BF113">IF(AND(AC106=0,AF106=0,AI106=0,AL106=0),TRUE,FALSE)</f>
        <v>0</v>
      </c>
      <c r="BH106" s="1">
        <f t="shared" si="12"/>
        <v>0</v>
      </c>
    </row>
    <row r="107" spans="1:60" ht="14.25" hidden="1">
      <c r="A107" s="1" t="s">
        <v>553</v>
      </c>
      <c r="B107" s="50" t="s">
        <v>377</v>
      </c>
      <c r="C107" s="6" t="s">
        <v>508</v>
      </c>
      <c r="D107" s="14"/>
      <c r="E107" s="21">
        <f t="shared" si="69"/>
        <v>0</v>
      </c>
      <c r="F107" s="14"/>
      <c r="G107" s="14"/>
      <c r="H107" s="21">
        <f t="shared" si="70"/>
        <v>0</v>
      </c>
      <c r="I107" s="14"/>
      <c r="J107" s="14"/>
      <c r="K107" s="21">
        <f t="shared" si="71"/>
        <v>0</v>
      </c>
      <c r="L107" s="14"/>
      <c r="M107" s="14"/>
      <c r="N107" s="21">
        <f t="shared" si="72"/>
        <v>0</v>
      </c>
      <c r="O107" s="14"/>
      <c r="P107" s="14"/>
      <c r="Q107" s="30">
        <f t="shared" si="73"/>
        <v>0</v>
      </c>
      <c r="R107" s="14"/>
      <c r="S107" s="14"/>
      <c r="T107" s="21">
        <f t="shared" si="74"/>
        <v>0</v>
      </c>
      <c r="U107" s="14"/>
      <c r="V107" s="14"/>
      <c r="W107" s="21">
        <f t="shared" si="75"/>
        <v>0</v>
      </c>
      <c r="X107" s="10"/>
      <c r="Y107" s="14"/>
      <c r="Z107" s="21">
        <f t="shared" si="76"/>
        <v>0</v>
      </c>
      <c r="AB107" s="14"/>
      <c r="AC107" s="39">
        <v>0</v>
      </c>
      <c r="AD107" s="14"/>
      <c r="AE107" s="14"/>
      <c r="AF107" s="26">
        <v>0</v>
      </c>
      <c r="AG107" s="14"/>
      <c r="AH107" s="14"/>
      <c r="AI107" s="26">
        <v>0</v>
      </c>
      <c r="AJ107" s="14"/>
      <c r="AK107" s="14"/>
      <c r="AL107" s="26">
        <f>BC107</f>
        <v>0</v>
      </c>
      <c r="AM107" s="14"/>
      <c r="AN107" s="14"/>
      <c r="AO107" s="26">
        <f t="shared" si="77"/>
        <v>0</v>
      </c>
      <c r="AP107" s="14"/>
      <c r="AQ107" s="14"/>
      <c r="AR107" s="30">
        <v>0</v>
      </c>
      <c r="AS107" s="14"/>
      <c r="AT107" s="14"/>
      <c r="AU107" s="26">
        <v>0</v>
      </c>
      <c r="AV107" s="10"/>
      <c r="AW107" s="14"/>
      <c r="AX107" s="26">
        <v>0</v>
      </c>
      <c r="AY107" s="14"/>
      <c r="AZ107" s="14"/>
      <c r="BA107" s="30">
        <f t="shared" si="78"/>
        <v>0</v>
      </c>
      <c r="BC107" s="1">
        <v>0</v>
      </c>
      <c r="BD107" s="1">
        <v>0</v>
      </c>
      <c r="BF107" s="1" t="b">
        <f t="shared" si="79"/>
        <v>1</v>
      </c>
      <c r="BH107" s="1">
        <f t="shared" si="12"/>
        <v>0</v>
      </c>
    </row>
    <row r="108" spans="1:60" s="61" customFormat="1" ht="14.25" hidden="1" outlineLevel="1">
      <c r="A108" s="61" t="s">
        <v>164</v>
      </c>
      <c r="B108" s="61" t="s">
        <v>165</v>
      </c>
      <c r="E108" s="62">
        <f t="shared" si="69"/>
        <v>95660</v>
      </c>
      <c r="H108" s="62">
        <f t="shared" si="70"/>
        <v>0</v>
      </c>
      <c r="K108" s="62">
        <f t="shared" si="71"/>
        <v>0</v>
      </c>
      <c r="N108" s="62">
        <f t="shared" si="72"/>
        <v>0</v>
      </c>
      <c r="Q108" s="62">
        <f t="shared" si="73"/>
        <v>95660</v>
      </c>
      <c r="T108" s="62">
        <f t="shared" si="74"/>
        <v>44672</v>
      </c>
      <c r="W108" s="62">
        <f t="shared" si="75"/>
        <v>38531</v>
      </c>
      <c r="Z108" s="62">
        <f t="shared" si="76"/>
        <v>13548</v>
      </c>
      <c r="AC108" s="61">
        <v>95660.02</v>
      </c>
      <c r="AF108" s="61">
        <v>0</v>
      </c>
      <c r="AI108" s="61">
        <v>0</v>
      </c>
      <c r="AO108" s="61">
        <f t="shared" si="77"/>
        <v>95660.02</v>
      </c>
      <c r="AR108" s="61">
        <v>44671.51</v>
      </c>
      <c r="AU108" s="61">
        <v>38530.64</v>
      </c>
      <c r="AX108" s="61">
        <v>13548.45</v>
      </c>
      <c r="BA108" s="61">
        <f t="shared" si="78"/>
        <v>96750.59999999999</v>
      </c>
      <c r="BC108" s="61">
        <v>1090.58</v>
      </c>
      <c r="BD108" s="63">
        <v>55086.93</v>
      </c>
      <c r="BE108" s="63"/>
      <c r="BF108" s="61" t="b">
        <f t="shared" si="79"/>
        <v>0</v>
      </c>
      <c r="BH108" s="1">
        <f t="shared" si="12"/>
        <v>1091</v>
      </c>
    </row>
    <row r="109" spans="1:60" ht="14.25" collapsed="1">
      <c r="A109" s="1" t="s">
        <v>94</v>
      </c>
      <c r="B109" s="50" t="s">
        <v>82</v>
      </c>
      <c r="C109" s="6" t="s">
        <v>508</v>
      </c>
      <c r="D109" s="14"/>
      <c r="E109" s="21">
        <f t="shared" si="69"/>
        <v>95660</v>
      </c>
      <c r="F109" s="14"/>
      <c r="G109" s="14"/>
      <c r="H109" s="21">
        <f t="shared" si="70"/>
        <v>0</v>
      </c>
      <c r="I109" s="14"/>
      <c r="J109" s="14"/>
      <c r="K109" s="21">
        <f t="shared" si="71"/>
        <v>0</v>
      </c>
      <c r="L109" s="14"/>
      <c r="M109" s="14"/>
      <c r="N109" s="21">
        <f t="shared" si="72"/>
        <v>1091</v>
      </c>
      <c r="O109" s="14"/>
      <c r="P109" s="14"/>
      <c r="Q109" s="30">
        <f t="shared" si="73"/>
        <v>96751</v>
      </c>
      <c r="R109" s="14"/>
      <c r="S109" s="14"/>
      <c r="T109" s="21">
        <f t="shared" si="74"/>
        <v>44672</v>
      </c>
      <c r="U109" s="14"/>
      <c r="V109" s="14"/>
      <c r="W109" s="21">
        <f t="shared" si="75"/>
        <v>38531</v>
      </c>
      <c r="X109" s="10"/>
      <c r="Y109" s="14"/>
      <c r="Z109" s="21">
        <f t="shared" si="76"/>
        <v>13548</v>
      </c>
      <c r="AB109" s="14"/>
      <c r="AC109" s="39">
        <v>95660.02</v>
      </c>
      <c r="AD109" s="14"/>
      <c r="AE109" s="14"/>
      <c r="AF109" s="26">
        <v>0</v>
      </c>
      <c r="AG109" s="14"/>
      <c r="AH109" s="14"/>
      <c r="AI109" s="26">
        <v>0</v>
      </c>
      <c r="AJ109" s="14"/>
      <c r="AK109" s="14"/>
      <c r="AL109" s="26">
        <f>BC109</f>
        <v>1090.58</v>
      </c>
      <c r="AM109" s="14"/>
      <c r="AN109" s="14"/>
      <c r="AO109" s="26">
        <f t="shared" si="77"/>
        <v>96750.6</v>
      </c>
      <c r="AP109" s="14"/>
      <c r="AQ109" s="14"/>
      <c r="AR109" s="30">
        <v>44671.51</v>
      </c>
      <c r="AS109" s="14"/>
      <c r="AT109" s="14"/>
      <c r="AU109" s="26">
        <v>38530.64</v>
      </c>
      <c r="AV109" s="10"/>
      <c r="AW109" s="14"/>
      <c r="AX109" s="26">
        <v>13548.45</v>
      </c>
      <c r="AY109" s="14"/>
      <c r="AZ109" s="14"/>
      <c r="BA109" s="30">
        <f t="shared" si="78"/>
        <v>96750.59999999999</v>
      </c>
      <c r="BC109" s="1">
        <v>1090.58</v>
      </c>
      <c r="BD109" s="1">
        <v>55086.93</v>
      </c>
      <c r="BF109" s="1" t="b">
        <f t="shared" si="79"/>
        <v>0</v>
      </c>
      <c r="BH109" s="1">
        <f t="shared" si="12"/>
        <v>0</v>
      </c>
    </row>
    <row r="110" spans="1:60" ht="14.25" hidden="1">
      <c r="A110" s="1" t="s">
        <v>119</v>
      </c>
      <c r="B110" s="50" t="s">
        <v>56</v>
      </c>
      <c r="C110" s="6" t="s">
        <v>508</v>
      </c>
      <c r="D110" s="14"/>
      <c r="E110" s="21">
        <f t="shared" si="69"/>
        <v>0</v>
      </c>
      <c r="F110" s="14"/>
      <c r="G110" s="14"/>
      <c r="H110" s="21">
        <f t="shared" si="70"/>
        <v>0</v>
      </c>
      <c r="I110" s="14"/>
      <c r="J110" s="14"/>
      <c r="K110" s="21">
        <f t="shared" si="71"/>
        <v>0</v>
      </c>
      <c r="L110" s="14"/>
      <c r="M110" s="14"/>
      <c r="N110" s="21">
        <f t="shared" si="72"/>
        <v>0</v>
      </c>
      <c r="O110" s="14"/>
      <c r="P110" s="14"/>
      <c r="Q110" s="30">
        <f t="shared" si="73"/>
        <v>0</v>
      </c>
      <c r="R110" s="14"/>
      <c r="S110" s="14"/>
      <c r="T110" s="21">
        <f t="shared" si="74"/>
        <v>0</v>
      </c>
      <c r="U110" s="14"/>
      <c r="V110" s="14"/>
      <c r="W110" s="21">
        <f t="shared" si="75"/>
        <v>0</v>
      </c>
      <c r="X110" s="10"/>
      <c r="Y110" s="14"/>
      <c r="Z110" s="21">
        <f t="shared" si="76"/>
        <v>0</v>
      </c>
      <c r="AB110" s="14"/>
      <c r="AC110" s="39">
        <v>0</v>
      </c>
      <c r="AD110" s="14"/>
      <c r="AE110" s="14"/>
      <c r="AF110" s="26">
        <v>0</v>
      </c>
      <c r="AG110" s="14"/>
      <c r="AH110" s="14"/>
      <c r="AI110" s="26">
        <v>0</v>
      </c>
      <c r="AJ110" s="14"/>
      <c r="AK110" s="14"/>
      <c r="AL110" s="26">
        <f>BC110</f>
        <v>0</v>
      </c>
      <c r="AM110" s="14"/>
      <c r="AN110" s="14"/>
      <c r="AO110" s="26">
        <f t="shared" si="77"/>
        <v>0</v>
      </c>
      <c r="AP110" s="14"/>
      <c r="AQ110" s="14"/>
      <c r="AR110" s="30">
        <v>0</v>
      </c>
      <c r="AS110" s="14"/>
      <c r="AT110" s="14"/>
      <c r="AU110" s="26">
        <v>0</v>
      </c>
      <c r="AV110" s="10"/>
      <c r="AW110" s="14"/>
      <c r="AX110" s="26">
        <v>0</v>
      </c>
      <c r="AY110" s="14"/>
      <c r="AZ110" s="14"/>
      <c r="BA110" s="30">
        <f t="shared" si="78"/>
        <v>0</v>
      </c>
      <c r="BC110" s="1">
        <v>0</v>
      </c>
      <c r="BD110" s="1">
        <v>0</v>
      </c>
      <c r="BF110" s="1" t="b">
        <f t="shared" si="79"/>
        <v>1</v>
      </c>
      <c r="BH110" s="1">
        <f t="shared" si="12"/>
        <v>0</v>
      </c>
    </row>
    <row r="111" spans="1:60" ht="14.25" hidden="1">
      <c r="A111" s="1" t="s">
        <v>690</v>
      </c>
      <c r="B111" s="50" t="s">
        <v>691</v>
      </c>
      <c r="C111" s="6" t="s">
        <v>508</v>
      </c>
      <c r="D111" s="14"/>
      <c r="E111" s="21">
        <f t="shared" si="69"/>
        <v>0</v>
      </c>
      <c r="F111" s="14"/>
      <c r="G111" s="14"/>
      <c r="H111" s="21">
        <f t="shared" si="70"/>
        <v>0</v>
      </c>
      <c r="I111" s="14"/>
      <c r="J111" s="14"/>
      <c r="K111" s="21">
        <f t="shared" si="71"/>
        <v>0</v>
      </c>
      <c r="L111" s="14"/>
      <c r="M111" s="14"/>
      <c r="N111" s="21">
        <f t="shared" si="72"/>
        <v>0</v>
      </c>
      <c r="O111" s="14"/>
      <c r="P111" s="14"/>
      <c r="Q111" s="30">
        <f t="shared" si="73"/>
        <v>0</v>
      </c>
      <c r="R111" s="14"/>
      <c r="S111" s="14"/>
      <c r="T111" s="21">
        <f t="shared" si="74"/>
        <v>0</v>
      </c>
      <c r="U111" s="14"/>
      <c r="V111" s="14"/>
      <c r="W111" s="21">
        <f t="shared" si="75"/>
        <v>0</v>
      </c>
      <c r="X111" s="10"/>
      <c r="Y111" s="14"/>
      <c r="Z111" s="21">
        <f t="shared" si="76"/>
        <v>0</v>
      </c>
      <c r="AB111" s="14"/>
      <c r="AC111" s="39">
        <v>0</v>
      </c>
      <c r="AD111" s="14"/>
      <c r="AE111" s="14"/>
      <c r="AF111" s="26">
        <v>0</v>
      </c>
      <c r="AG111" s="14"/>
      <c r="AH111" s="14"/>
      <c r="AI111" s="26">
        <v>0</v>
      </c>
      <c r="AJ111" s="14"/>
      <c r="AK111" s="14"/>
      <c r="AL111" s="26">
        <f>BC111</f>
        <v>0</v>
      </c>
      <c r="AM111" s="14"/>
      <c r="AN111" s="14"/>
      <c r="AO111" s="26">
        <f t="shared" si="77"/>
        <v>0</v>
      </c>
      <c r="AP111" s="14"/>
      <c r="AQ111" s="14"/>
      <c r="AR111" s="30">
        <v>0</v>
      </c>
      <c r="AS111" s="14"/>
      <c r="AT111" s="14"/>
      <c r="AU111" s="26">
        <v>0</v>
      </c>
      <c r="AV111" s="10"/>
      <c r="AW111" s="14"/>
      <c r="AX111" s="26">
        <v>0</v>
      </c>
      <c r="AY111" s="14"/>
      <c r="AZ111" s="14"/>
      <c r="BA111" s="30">
        <f t="shared" si="78"/>
        <v>0</v>
      </c>
      <c r="BC111" s="1">
        <v>0</v>
      </c>
      <c r="BD111" s="1">
        <v>0</v>
      </c>
      <c r="BF111" s="1" t="b">
        <f t="shared" si="79"/>
        <v>1</v>
      </c>
      <c r="BH111" s="1">
        <f t="shared" si="12"/>
        <v>0</v>
      </c>
    </row>
    <row r="112" spans="1:60" s="61" customFormat="1" ht="14.25" hidden="1" outlineLevel="1">
      <c r="A112" s="61" t="s">
        <v>166</v>
      </c>
      <c r="B112" s="61" t="s">
        <v>167</v>
      </c>
      <c r="E112" s="62">
        <f t="shared" si="69"/>
        <v>0</v>
      </c>
      <c r="H112" s="62">
        <f t="shared" si="70"/>
        <v>0</v>
      </c>
      <c r="K112" s="62">
        <f t="shared" si="71"/>
        <v>0</v>
      </c>
      <c r="N112" s="62">
        <f t="shared" si="72"/>
        <v>0</v>
      </c>
      <c r="Q112" s="62">
        <f t="shared" si="73"/>
        <v>0</v>
      </c>
      <c r="T112" s="62">
        <f t="shared" si="74"/>
        <v>660856</v>
      </c>
      <c r="W112" s="62">
        <f t="shared" si="75"/>
        <v>602367</v>
      </c>
      <c r="Z112" s="62">
        <f t="shared" si="76"/>
        <v>0</v>
      </c>
      <c r="AC112" s="61">
        <v>0</v>
      </c>
      <c r="AF112" s="61">
        <v>0</v>
      </c>
      <c r="AI112" s="61">
        <v>0</v>
      </c>
      <c r="AO112" s="61">
        <f t="shared" si="77"/>
        <v>0</v>
      </c>
      <c r="AR112" s="61">
        <v>660855.58</v>
      </c>
      <c r="AU112" s="61">
        <v>602366.65</v>
      </c>
      <c r="AX112" s="61">
        <v>0</v>
      </c>
      <c r="BA112" s="61">
        <f t="shared" si="78"/>
        <v>1263222.23</v>
      </c>
      <c r="BC112" s="61">
        <v>1263222.23</v>
      </c>
      <c r="BD112" s="63">
        <v>1182.7</v>
      </c>
      <c r="BE112" s="63"/>
      <c r="BF112" s="61" t="b">
        <f t="shared" si="79"/>
        <v>1</v>
      </c>
      <c r="BH112" s="1">
        <f t="shared" si="12"/>
        <v>1263223</v>
      </c>
    </row>
    <row r="113" spans="1:60" ht="14.25" collapsed="1">
      <c r="A113" s="1" t="s">
        <v>33</v>
      </c>
      <c r="B113" s="96" t="s">
        <v>494</v>
      </c>
      <c r="C113" s="89" t="s">
        <v>508</v>
      </c>
      <c r="D113" s="97"/>
      <c r="E113" s="98">
        <f t="shared" si="69"/>
        <v>0</v>
      </c>
      <c r="F113" s="97"/>
      <c r="G113" s="97"/>
      <c r="H113" s="98">
        <f t="shared" si="70"/>
        <v>0</v>
      </c>
      <c r="I113" s="97"/>
      <c r="J113" s="97"/>
      <c r="K113" s="98">
        <f t="shared" si="71"/>
        <v>0</v>
      </c>
      <c r="L113" s="97"/>
      <c r="M113" s="97"/>
      <c r="N113" s="98">
        <f t="shared" si="72"/>
        <v>1263222</v>
      </c>
      <c r="O113" s="97"/>
      <c r="P113" s="97"/>
      <c r="Q113" s="99">
        <f t="shared" si="73"/>
        <v>1263222</v>
      </c>
      <c r="R113" s="97"/>
      <c r="S113" s="97"/>
      <c r="T113" s="98">
        <f>ROUND(AR113,round_as_displayed)-1</f>
        <v>660855</v>
      </c>
      <c r="U113" s="97"/>
      <c r="V113" s="97"/>
      <c r="W113" s="98">
        <f t="shared" si="75"/>
        <v>602367</v>
      </c>
      <c r="X113" s="92"/>
      <c r="Y113" s="97"/>
      <c r="Z113" s="98">
        <f t="shared" si="76"/>
        <v>0</v>
      </c>
      <c r="AB113" s="14"/>
      <c r="AC113" s="39">
        <v>0</v>
      </c>
      <c r="AD113" s="14"/>
      <c r="AE113" s="14"/>
      <c r="AF113" s="26">
        <v>0</v>
      </c>
      <c r="AG113" s="14"/>
      <c r="AH113" s="14"/>
      <c r="AI113" s="26">
        <v>0</v>
      </c>
      <c r="AJ113" s="14"/>
      <c r="AK113" s="14"/>
      <c r="AL113" s="26">
        <f>BC113</f>
        <v>1263222.23</v>
      </c>
      <c r="AM113" s="14"/>
      <c r="AN113" s="14"/>
      <c r="AO113" s="26">
        <f t="shared" si="77"/>
        <v>1263222.23</v>
      </c>
      <c r="AP113" s="14"/>
      <c r="AQ113" s="14"/>
      <c r="AR113" s="30">
        <v>660855.58</v>
      </c>
      <c r="AS113" s="14"/>
      <c r="AT113" s="14"/>
      <c r="AU113" s="26">
        <v>602366.65</v>
      </c>
      <c r="AV113" s="10"/>
      <c r="AW113" s="14"/>
      <c r="AX113" s="26">
        <v>0</v>
      </c>
      <c r="AY113" s="14"/>
      <c r="AZ113" s="14"/>
      <c r="BA113" s="30">
        <f t="shared" si="78"/>
        <v>1263222.23</v>
      </c>
      <c r="BC113" s="1">
        <v>1263222.23</v>
      </c>
      <c r="BD113" s="1">
        <v>1182.7</v>
      </c>
      <c r="BF113" s="1" t="b">
        <f t="shared" si="79"/>
        <v>0</v>
      </c>
      <c r="BH113" s="1">
        <f t="shared" si="12"/>
        <v>0</v>
      </c>
    </row>
    <row r="114" spans="2:60" ht="14.25">
      <c r="B114" s="56" t="s">
        <v>10</v>
      </c>
      <c r="C114" s="6" t="s">
        <v>508</v>
      </c>
      <c r="D114" s="7"/>
      <c r="E114" s="22">
        <f>E68+E70+E71+E72+E74+E106+E107+E111+E113+E69+E110+E109+E78+E81+SUM(E83:E86)+E88+E101+E103+E104</f>
        <v>9997</v>
      </c>
      <c r="F114" s="6" t="s">
        <v>508</v>
      </c>
      <c r="G114" s="7"/>
      <c r="H114" s="22">
        <f>H68+H70+H71+H72+H74+H106+H107+H111+H113+H69+H110+H109+H78+H81+SUM(H83:H86)+H88+H101+H103+H104</f>
        <v>1889608</v>
      </c>
      <c r="I114" s="6" t="s">
        <v>508</v>
      </c>
      <c r="J114" s="7"/>
      <c r="K114" s="22">
        <f>K68+K70+K71+K72+K74+K106+K107+K111+K113+K69+K110+K109+K78+K81+SUM(K83:K86)+K88+K101+K103+K104</f>
        <v>23052</v>
      </c>
      <c r="L114" s="6" t="s">
        <v>508</v>
      </c>
      <c r="M114" s="7"/>
      <c r="N114" s="22">
        <f>N68+N70+N71+N72+N74+N106+N107+N111+N113+N69+N110+N109+N78+N81+SUM(N83:N86)+N88+N101+N103+N104</f>
        <v>2914216</v>
      </c>
      <c r="O114" s="6" t="s">
        <v>508</v>
      </c>
      <c r="P114" s="7"/>
      <c r="Q114" s="22">
        <f>Q68+Q70+Q71+Q72+Q74+Q106+Q107+Q111+Q113+Q69+Q110+Q109+Q78+Q81+SUM(Q83:Q86)+Q88+Q101+Q103+Q104</f>
        <v>4836873</v>
      </c>
      <c r="R114" s="6" t="s">
        <v>508</v>
      </c>
      <c r="S114" s="7"/>
      <c r="T114" s="22">
        <f>T68+T70+T71+T72+T74+T106+T107+T111+T113+T69+T110+T109+T78+T81+SUM(T83:T86)+T88+T101+T103+T104</f>
        <v>2289779</v>
      </c>
      <c r="U114" s="6" t="s">
        <v>508</v>
      </c>
      <c r="V114" s="7"/>
      <c r="W114" s="22">
        <f>W68+W70+W71+W72+W74+W106+W107+W111+W113+W69+W110+W109+W78+W81+SUM(W83:W86)+W88+W101+W103+W104</f>
        <v>2494108</v>
      </c>
      <c r="X114" s="6" t="s">
        <v>508</v>
      </c>
      <c r="Y114" s="7"/>
      <c r="Z114" s="22">
        <f>Z68+Z70+Z71+Z72+Z74+Z106+Z107+Z111+Z113+Z69+Z110+Z109+Z78+Z81+SUM(Z83:Z86)+Z88+Z101+Z103+Z104</f>
        <v>52986</v>
      </c>
      <c r="AA114" s="6" t="s">
        <v>508</v>
      </c>
      <c r="AB114" s="7"/>
      <c r="AC114" s="22">
        <f>AC68+AC70+AC71+AC72+AC74+AC106+AC107+AC111+AC113+AC69+AC110+AC109</f>
        <v>95660.02</v>
      </c>
      <c r="AD114" s="6" t="s">
        <v>508</v>
      </c>
      <c r="AE114" s="7"/>
      <c r="AF114" s="22">
        <f>AF68+AF70+AF71+AF72+AF74+AF106+AF107+AF111+AF113+AF69+AF110+AF109</f>
        <v>1886177.05</v>
      </c>
      <c r="AG114" s="6" t="s">
        <v>508</v>
      </c>
      <c r="AH114" s="7"/>
      <c r="AI114" s="22">
        <f>AI68+AI70+AI71+AI72+AI74+AI106+AI107+AI111+AI113+AI69+AI110+AI109</f>
        <v>19520.82</v>
      </c>
      <c r="AJ114" s="6" t="s">
        <v>508</v>
      </c>
      <c r="AK114" s="7"/>
      <c r="AL114" s="22">
        <f>AL68+AL70+AL71+AL72+AL74+AL106+AL107+AL111+AL113+AL69+AL110+AL109</f>
        <v>1264312.81</v>
      </c>
      <c r="AM114" s="6" t="s">
        <v>508</v>
      </c>
      <c r="AN114" s="7"/>
      <c r="AO114" s="22">
        <f>AO68+AO70+AO71+AO72+AO74+AO106+AO107+AO111+AO113+AO69+AO110+AO109</f>
        <v>3265670.7</v>
      </c>
      <c r="AP114" s="6" t="s">
        <v>508</v>
      </c>
      <c r="AQ114" s="7"/>
      <c r="AR114" s="22">
        <f>AR68+AR70+AR71+AR72+AR74+AR106+AR107+AR111+AR113+AR69+AR110+AR109</f>
        <v>1823754.16</v>
      </c>
      <c r="AS114" s="6" t="s">
        <v>508</v>
      </c>
      <c r="AT114" s="7"/>
      <c r="AU114" s="22">
        <f>AU68+AU70+AU71+AU72+AU74+AU106+AU107+AU111+AU113+AU69+AU110+AU109</f>
        <v>1302873.5599999998</v>
      </c>
      <c r="AV114" s="6" t="s">
        <v>508</v>
      </c>
      <c r="AW114" s="7"/>
      <c r="AX114" s="22">
        <f>AX68+AX70+AX71+AX72+AX74+AX106+AX107+AX111+AX113+AX69+AX110+AX109</f>
        <v>139042.98</v>
      </c>
      <c r="AY114" s="6" t="s">
        <v>508</v>
      </c>
      <c r="AZ114" s="7"/>
      <c r="BA114" s="22">
        <f>BA68+BA70+BA71+BA72+BA74+BA106+BA107+BA111+BA113+BA69+BA110+BA109</f>
        <v>3265670.7</v>
      </c>
      <c r="BF114" s="1" t="b">
        <f>BF67</f>
        <v>0</v>
      </c>
      <c r="BH114" s="1">
        <f aca="true" t="shared" si="80" ref="BH114:BH152">SUM(T114:Z114)-SUM(E114:N114)</f>
        <v>0</v>
      </c>
    </row>
    <row r="115" spans="2:60" ht="14.25">
      <c r="B115" s="105"/>
      <c r="C115" s="89"/>
      <c r="D115" s="89"/>
      <c r="E115" s="90"/>
      <c r="F115" s="89"/>
      <c r="G115" s="89"/>
      <c r="H115" s="90"/>
      <c r="I115" s="89"/>
      <c r="J115" s="89"/>
      <c r="K115" s="90"/>
      <c r="L115" s="89"/>
      <c r="M115" s="89"/>
      <c r="N115" s="90"/>
      <c r="O115" s="89"/>
      <c r="P115" s="89"/>
      <c r="Q115" s="90"/>
      <c r="R115" s="89"/>
      <c r="S115" s="89"/>
      <c r="T115" s="90"/>
      <c r="U115" s="89"/>
      <c r="V115" s="89"/>
      <c r="W115" s="90"/>
      <c r="X115" s="92"/>
      <c r="Y115" s="89"/>
      <c r="Z115" s="90"/>
      <c r="AV115" s="10"/>
      <c r="BH115" s="1">
        <f t="shared" si="80"/>
        <v>0</v>
      </c>
    </row>
    <row r="116" spans="2:60" ht="14.25">
      <c r="B116" s="51" t="s">
        <v>554</v>
      </c>
      <c r="E116" s="19"/>
      <c r="H116" s="19"/>
      <c r="K116" s="19"/>
      <c r="N116" s="19"/>
      <c r="W116" s="19"/>
      <c r="X116" s="10"/>
      <c r="Z116" s="19"/>
      <c r="AV116" s="10"/>
      <c r="BF116" s="1" t="b">
        <f>IF(AND(BF117,BF118,BF121,BF123,BF125,BF127,BF129,BF131,BF133,BF134,BF135,BF137,BF138,BF142,BF144,BF149),TRUE,FALSE)</f>
        <v>0</v>
      </c>
      <c r="BH116" s="1">
        <f t="shared" si="80"/>
        <v>0</v>
      </c>
    </row>
    <row r="117" spans="1:60" ht="14.25" hidden="1">
      <c r="A117" s="1" t="s">
        <v>555</v>
      </c>
      <c r="B117" s="50" t="s">
        <v>245</v>
      </c>
      <c r="C117" s="6" t="s">
        <v>508</v>
      </c>
      <c r="D117" s="14"/>
      <c r="E117" s="21">
        <f aca="true" t="shared" si="81" ref="E117:E149">ROUND(AC117,round_as_displayed)</f>
        <v>0</v>
      </c>
      <c r="F117" s="14"/>
      <c r="G117" s="14"/>
      <c r="H117" s="21">
        <f aca="true" t="shared" si="82" ref="H117:H149">ROUND(AF117,round_as_displayed)</f>
        <v>0</v>
      </c>
      <c r="I117" s="14"/>
      <c r="J117" s="14"/>
      <c r="K117" s="21">
        <f aca="true" t="shared" si="83" ref="K117:K149">ROUND(AI117,round_as_displayed)</f>
        <v>0</v>
      </c>
      <c r="L117" s="14"/>
      <c r="M117" s="14"/>
      <c r="N117" s="21">
        <f aca="true" t="shared" si="84" ref="N117:N149">ROUND(AL117,round_as_displayed)</f>
        <v>0</v>
      </c>
      <c r="O117" s="14"/>
      <c r="P117" s="14"/>
      <c r="Q117" s="30">
        <f aca="true" t="shared" si="85" ref="Q117:Q149">E117+H117+K117+N117</f>
        <v>0</v>
      </c>
      <c r="R117" s="14"/>
      <c r="S117" s="14"/>
      <c r="T117" s="21">
        <f aca="true" t="shared" si="86" ref="T117:T149">ROUND(AR117,round_as_displayed)</f>
        <v>0</v>
      </c>
      <c r="U117" s="14"/>
      <c r="V117" s="14"/>
      <c r="W117" s="21">
        <f aca="true" t="shared" si="87" ref="W117:W136">ROUND(AU117,round_as_displayed)</f>
        <v>0</v>
      </c>
      <c r="X117" s="10"/>
      <c r="Y117" s="14"/>
      <c r="Z117" s="21">
        <f aca="true" t="shared" si="88" ref="Z117:Z149">ROUND(AX117,round_as_displayed)</f>
        <v>0</v>
      </c>
      <c r="AB117" s="14"/>
      <c r="AC117" s="39">
        <v>0</v>
      </c>
      <c r="AD117" s="14"/>
      <c r="AE117" s="14"/>
      <c r="AF117" s="26">
        <v>0</v>
      </c>
      <c r="AG117" s="14"/>
      <c r="AH117" s="14"/>
      <c r="AI117" s="26">
        <v>0</v>
      </c>
      <c r="AJ117" s="14"/>
      <c r="AK117" s="14"/>
      <c r="AL117" s="26">
        <f aca="true" t="shared" si="89" ref="AL117:AL149">BC117</f>
        <v>0</v>
      </c>
      <c r="AM117" s="14"/>
      <c r="AN117" s="14"/>
      <c r="AO117" s="26">
        <f aca="true" t="shared" si="90" ref="AO117:AO149">AC117+AF117+AI117+AL117</f>
        <v>0</v>
      </c>
      <c r="AP117" s="14"/>
      <c r="AQ117" s="14"/>
      <c r="AR117" s="30">
        <v>0</v>
      </c>
      <c r="AS117" s="14"/>
      <c r="AT117" s="14"/>
      <c r="AU117" s="26">
        <v>0</v>
      </c>
      <c r="AV117" s="10"/>
      <c r="AW117" s="14"/>
      <c r="AX117" s="26">
        <v>0</v>
      </c>
      <c r="AY117" s="14"/>
      <c r="AZ117" s="14"/>
      <c r="BA117" s="30">
        <f aca="true" t="shared" si="91" ref="BA117:BA149">AR117+AU117+AX117</f>
        <v>0</v>
      </c>
      <c r="BC117" s="1">
        <v>0</v>
      </c>
      <c r="BD117" s="1">
        <v>0</v>
      </c>
      <c r="BF117" s="1" t="b">
        <f aca="true" t="shared" si="92" ref="BF117:BF149">IF(AND(AC117=0,AF117=0,AI117=0,AL117=0),TRUE,FALSE)</f>
        <v>1</v>
      </c>
      <c r="BH117" s="1">
        <f t="shared" si="80"/>
        <v>0</v>
      </c>
    </row>
    <row r="118" spans="1:60" ht="14.25" hidden="1">
      <c r="A118" s="1" t="s">
        <v>556</v>
      </c>
      <c r="B118" s="50" t="s">
        <v>378</v>
      </c>
      <c r="C118" s="6" t="s">
        <v>508</v>
      </c>
      <c r="D118" s="14"/>
      <c r="E118" s="21">
        <f t="shared" si="81"/>
        <v>0</v>
      </c>
      <c r="F118" s="14"/>
      <c r="G118" s="14"/>
      <c r="H118" s="21">
        <f t="shared" si="82"/>
        <v>0</v>
      </c>
      <c r="I118" s="14"/>
      <c r="J118" s="14"/>
      <c r="K118" s="21">
        <f t="shared" si="83"/>
        <v>0</v>
      </c>
      <c r="L118" s="14"/>
      <c r="M118" s="14"/>
      <c r="N118" s="21">
        <f t="shared" si="84"/>
        <v>0</v>
      </c>
      <c r="O118" s="14"/>
      <c r="P118" s="14"/>
      <c r="Q118" s="30">
        <f t="shared" si="85"/>
        <v>0</v>
      </c>
      <c r="R118" s="14"/>
      <c r="S118" s="14"/>
      <c r="T118" s="21">
        <f t="shared" si="86"/>
        <v>0</v>
      </c>
      <c r="U118" s="14"/>
      <c r="V118" s="14"/>
      <c r="W118" s="21">
        <f t="shared" si="87"/>
        <v>0</v>
      </c>
      <c r="X118" s="10"/>
      <c r="Y118" s="14"/>
      <c r="Z118" s="21">
        <f t="shared" si="88"/>
        <v>0</v>
      </c>
      <c r="AB118" s="14"/>
      <c r="AC118" s="39">
        <v>0</v>
      </c>
      <c r="AD118" s="14"/>
      <c r="AE118" s="14"/>
      <c r="AF118" s="26">
        <v>0</v>
      </c>
      <c r="AG118" s="14"/>
      <c r="AH118" s="14"/>
      <c r="AI118" s="26">
        <v>0</v>
      </c>
      <c r="AJ118" s="14"/>
      <c r="AK118" s="14"/>
      <c r="AL118" s="26">
        <f t="shared" si="89"/>
        <v>0</v>
      </c>
      <c r="AM118" s="14"/>
      <c r="AN118" s="14"/>
      <c r="AO118" s="26">
        <f t="shared" si="90"/>
        <v>0</v>
      </c>
      <c r="AP118" s="14"/>
      <c r="AQ118" s="14"/>
      <c r="AR118" s="30">
        <v>0</v>
      </c>
      <c r="AS118" s="14"/>
      <c r="AT118" s="14"/>
      <c r="AU118" s="26">
        <v>0</v>
      </c>
      <c r="AV118" s="10"/>
      <c r="AW118" s="14"/>
      <c r="AX118" s="26">
        <v>0</v>
      </c>
      <c r="AY118" s="14"/>
      <c r="AZ118" s="14"/>
      <c r="BA118" s="30">
        <f t="shared" si="91"/>
        <v>0</v>
      </c>
      <c r="BC118" s="1">
        <v>0</v>
      </c>
      <c r="BD118" s="1">
        <v>0</v>
      </c>
      <c r="BF118" s="1" t="b">
        <f t="shared" si="92"/>
        <v>1</v>
      </c>
      <c r="BH118" s="1">
        <f t="shared" si="80"/>
        <v>0</v>
      </c>
    </row>
    <row r="119" spans="1:60" s="61" customFormat="1" ht="14.25" hidden="1" outlineLevel="1">
      <c r="A119" s="61" t="s">
        <v>168</v>
      </c>
      <c r="B119" s="61" t="s">
        <v>169</v>
      </c>
      <c r="E119" s="62">
        <f>ROUND(AC119,round_as_displayed)</f>
        <v>0</v>
      </c>
      <c r="H119" s="62">
        <f>ROUND(AF119,round_as_displayed)</f>
        <v>0</v>
      </c>
      <c r="K119" s="62">
        <f>ROUND(AI119,round_as_displayed)</f>
        <v>12680</v>
      </c>
      <c r="N119" s="62">
        <f>ROUND(AL119,round_as_displayed)</f>
        <v>0</v>
      </c>
      <c r="Q119" s="62">
        <f>E119+H119+K119+N119</f>
        <v>12680</v>
      </c>
      <c r="T119" s="62">
        <f>ROUND(AR119,round_as_displayed)</f>
        <v>8160</v>
      </c>
      <c r="W119" s="62">
        <f t="shared" si="87"/>
        <v>3704</v>
      </c>
      <c r="Z119" s="62">
        <f>ROUND(AX119,round_as_displayed)</f>
        <v>816</v>
      </c>
      <c r="AC119" s="61">
        <v>0</v>
      </c>
      <c r="AF119" s="61">
        <v>0</v>
      </c>
      <c r="AI119" s="61">
        <v>12679.95</v>
      </c>
      <c r="AO119" s="61">
        <f t="shared" si="90"/>
        <v>12679.95</v>
      </c>
      <c r="AR119" s="61">
        <v>8160</v>
      </c>
      <c r="AU119" s="61">
        <v>3704</v>
      </c>
      <c r="AX119" s="61">
        <v>815.95</v>
      </c>
      <c r="BA119" s="61">
        <f>AR119+AU119+AX119</f>
        <v>12679.95</v>
      </c>
      <c r="BC119" s="61">
        <v>0</v>
      </c>
      <c r="BD119" s="63">
        <v>0</v>
      </c>
      <c r="BE119" s="63"/>
      <c r="BF119" s="61" t="b">
        <f t="shared" si="92"/>
        <v>0</v>
      </c>
      <c r="BH119" s="1">
        <f t="shared" si="80"/>
        <v>0</v>
      </c>
    </row>
    <row r="120" spans="1:60" ht="14.25" collapsed="1">
      <c r="A120" s="1" t="s">
        <v>80</v>
      </c>
      <c r="B120" s="96" t="s">
        <v>81</v>
      </c>
      <c r="C120" s="89" t="s">
        <v>508</v>
      </c>
      <c r="D120" s="97"/>
      <c r="E120" s="98">
        <f>ROUND(AC120,round_as_displayed)</f>
        <v>0</v>
      </c>
      <c r="F120" s="97"/>
      <c r="G120" s="97"/>
      <c r="H120" s="98">
        <f>ROUND(AF120,round_as_displayed)</f>
        <v>0</v>
      </c>
      <c r="I120" s="97"/>
      <c r="J120" s="97"/>
      <c r="K120" s="98">
        <f>ROUND(AI120,round_as_displayed)</f>
        <v>12680</v>
      </c>
      <c r="L120" s="97"/>
      <c r="M120" s="97"/>
      <c r="N120" s="98">
        <f>ROUND(AL120,round_as_displayed)</f>
        <v>0</v>
      </c>
      <c r="O120" s="97"/>
      <c r="P120" s="97"/>
      <c r="Q120" s="99">
        <f>E120+H120+K120+N120</f>
        <v>12680</v>
      </c>
      <c r="R120" s="97"/>
      <c r="S120" s="97"/>
      <c r="T120" s="98">
        <f>ROUND(AR120,round_as_displayed)</f>
        <v>8160</v>
      </c>
      <c r="U120" s="97"/>
      <c r="V120" s="97"/>
      <c r="W120" s="98">
        <f t="shared" si="87"/>
        <v>3704</v>
      </c>
      <c r="X120" s="92"/>
      <c r="Y120" s="97"/>
      <c r="Z120" s="98">
        <f>ROUND(AX120,round_as_displayed)</f>
        <v>816</v>
      </c>
      <c r="AB120" s="14"/>
      <c r="AC120" s="39">
        <v>0</v>
      </c>
      <c r="AD120" s="14"/>
      <c r="AE120" s="14"/>
      <c r="AF120" s="26">
        <v>0</v>
      </c>
      <c r="AG120" s="14"/>
      <c r="AH120" s="14"/>
      <c r="AI120" s="26">
        <v>12679.95</v>
      </c>
      <c r="AJ120" s="14"/>
      <c r="AK120" s="14"/>
      <c r="AL120" s="26">
        <f>BC120</f>
        <v>0</v>
      </c>
      <c r="AM120" s="14"/>
      <c r="AN120" s="14"/>
      <c r="AO120" s="26">
        <f t="shared" si="90"/>
        <v>12679.95</v>
      </c>
      <c r="AP120" s="14"/>
      <c r="AQ120" s="14"/>
      <c r="AR120" s="30">
        <v>8160</v>
      </c>
      <c r="AS120" s="14"/>
      <c r="AT120" s="14"/>
      <c r="AU120" s="26">
        <v>3704</v>
      </c>
      <c r="AV120" s="10"/>
      <c r="AW120" s="14"/>
      <c r="AX120" s="26">
        <v>815.95</v>
      </c>
      <c r="AY120" s="14"/>
      <c r="AZ120" s="14"/>
      <c r="BA120" s="30">
        <f>AR120+AU120+AX120</f>
        <v>12679.95</v>
      </c>
      <c r="BC120" s="1">
        <v>0</v>
      </c>
      <c r="BD120" s="1">
        <v>0</v>
      </c>
      <c r="BF120" s="1" t="b">
        <f t="shared" si="92"/>
        <v>0</v>
      </c>
      <c r="BH120" s="1">
        <f t="shared" si="80"/>
        <v>0</v>
      </c>
    </row>
    <row r="121" spans="1:60" ht="14.25" hidden="1">
      <c r="A121" s="1" t="s">
        <v>557</v>
      </c>
      <c r="B121" s="50" t="s">
        <v>839</v>
      </c>
      <c r="C121" s="6" t="s">
        <v>508</v>
      </c>
      <c r="D121" s="14"/>
      <c r="E121" s="21">
        <f t="shared" si="81"/>
        <v>0</v>
      </c>
      <c r="F121" s="14"/>
      <c r="G121" s="14"/>
      <c r="H121" s="21">
        <f t="shared" si="82"/>
        <v>0</v>
      </c>
      <c r="I121" s="14"/>
      <c r="J121" s="14"/>
      <c r="K121" s="21">
        <f t="shared" si="83"/>
        <v>0</v>
      </c>
      <c r="L121" s="14"/>
      <c r="M121" s="14"/>
      <c r="N121" s="21">
        <f t="shared" si="84"/>
        <v>0</v>
      </c>
      <c r="O121" s="14"/>
      <c r="P121" s="14"/>
      <c r="Q121" s="30">
        <f t="shared" si="85"/>
        <v>0</v>
      </c>
      <c r="R121" s="14"/>
      <c r="S121" s="14"/>
      <c r="T121" s="21">
        <f t="shared" si="86"/>
        <v>0</v>
      </c>
      <c r="U121" s="14"/>
      <c r="V121" s="14"/>
      <c r="W121" s="21">
        <f t="shared" si="87"/>
        <v>0</v>
      </c>
      <c r="X121" s="10"/>
      <c r="Y121" s="14"/>
      <c r="Z121" s="21">
        <f t="shared" si="88"/>
        <v>0</v>
      </c>
      <c r="AB121" s="14"/>
      <c r="AC121" s="39">
        <v>0</v>
      </c>
      <c r="AD121" s="14"/>
      <c r="AE121" s="14"/>
      <c r="AF121" s="26">
        <v>0</v>
      </c>
      <c r="AG121" s="14"/>
      <c r="AH121" s="14"/>
      <c r="AI121" s="26">
        <v>0</v>
      </c>
      <c r="AJ121" s="14"/>
      <c r="AK121" s="14"/>
      <c r="AL121" s="26">
        <f t="shared" si="89"/>
        <v>0</v>
      </c>
      <c r="AM121" s="14"/>
      <c r="AN121" s="14"/>
      <c r="AO121" s="26">
        <f t="shared" si="90"/>
        <v>0</v>
      </c>
      <c r="AP121" s="14"/>
      <c r="AQ121" s="14"/>
      <c r="AR121" s="30">
        <v>0</v>
      </c>
      <c r="AS121" s="14"/>
      <c r="AT121" s="14"/>
      <c r="AU121" s="26">
        <v>0</v>
      </c>
      <c r="AV121" s="10"/>
      <c r="AW121" s="14"/>
      <c r="AX121" s="26">
        <v>0</v>
      </c>
      <c r="AY121" s="14"/>
      <c r="AZ121" s="14"/>
      <c r="BA121" s="30">
        <f t="shared" si="91"/>
        <v>0</v>
      </c>
      <c r="BC121" s="1">
        <v>0</v>
      </c>
      <c r="BD121" s="1">
        <v>0</v>
      </c>
      <c r="BF121" s="1" t="b">
        <f t="shared" si="92"/>
        <v>1</v>
      </c>
      <c r="BH121" s="1">
        <f t="shared" si="80"/>
        <v>0</v>
      </c>
    </row>
    <row r="122" spans="1:60" s="61" customFormat="1" ht="14.25" hidden="1" outlineLevel="1">
      <c r="A122" s="61" t="s">
        <v>170</v>
      </c>
      <c r="B122" s="61" t="s">
        <v>171</v>
      </c>
      <c r="E122" s="62">
        <f>ROUND(AC122,round_as_displayed)</f>
        <v>4125</v>
      </c>
      <c r="H122" s="62">
        <f>ROUND(AF122,round_as_displayed)</f>
        <v>12291</v>
      </c>
      <c r="K122" s="62">
        <f>ROUND(AI122,round_as_displayed)</f>
        <v>70869</v>
      </c>
      <c r="N122" s="62">
        <f>ROUND(AL122,round_as_displayed)</f>
        <v>0</v>
      </c>
      <c r="Q122" s="62">
        <f>E122+H122+K122+N122</f>
        <v>87285</v>
      </c>
      <c r="T122" s="62">
        <f>ROUND(AR122,round_as_displayed)</f>
        <v>35893</v>
      </c>
      <c r="W122" s="62">
        <f t="shared" si="87"/>
        <v>51392</v>
      </c>
      <c r="Z122" s="62">
        <f>ROUND(AX122,round_as_displayed)</f>
        <v>0</v>
      </c>
      <c r="AC122" s="61">
        <v>4125.06</v>
      </c>
      <c r="AF122" s="61">
        <v>12291.45</v>
      </c>
      <c r="AI122" s="61">
        <v>70868.82</v>
      </c>
      <c r="AO122" s="61">
        <f t="shared" si="90"/>
        <v>87285.33000000002</v>
      </c>
      <c r="AR122" s="61">
        <v>35893.45</v>
      </c>
      <c r="AU122" s="61">
        <v>51391.88</v>
      </c>
      <c r="AX122" s="61">
        <v>0</v>
      </c>
      <c r="BA122" s="61">
        <f>AR122+AU122+AX122</f>
        <v>87285.32999999999</v>
      </c>
      <c r="BC122" s="61">
        <v>0</v>
      </c>
      <c r="BD122" s="63">
        <v>-658.06</v>
      </c>
      <c r="BE122" s="63"/>
      <c r="BF122" s="61" t="b">
        <f t="shared" si="92"/>
        <v>0</v>
      </c>
      <c r="BH122" s="1">
        <f t="shared" si="80"/>
        <v>0</v>
      </c>
    </row>
    <row r="123" spans="1:60" ht="14.25" collapsed="1">
      <c r="A123" s="1" t="s">
        <v>558</v>
      </c>
      <c r="B123" s="50" t="s">
        <v>171</v>
      </c>
      <c r="C123" s="6" t="s">
        <v>508</v>
      </c>
      <c r="D123" s="14"/>
      <c r="E123" s="21">
        <f t="shared" si="81"/>
        <v>4125</v>
      </c>
      <c r="F123" s="14"/>
      <c r="G123" s="14"/>
      <c r="H123" s="21">
        <f t="shared" si="82"/>
        <v>12291</v>
      </c>
      <c r="I123" s="14"/>
      <c r="J123" s="14"/>
      <c r="K123" s="21">
        <f t="shared" si="83"/>
        <v>70869</v>
      </c>
      <c r="L123" s="14"/>
      <c r="M123" s="14"/>
      <c r="N123" s="21">
        <f t="shared" si="84"/>
        <v>0</v>
      </c>
      <c r="O123" s="14"/>
      <c r="P123" s="14"/>
      <c r="Q123" s="30">
        <f t="shared" si="85"/>
        <v>87285</v>
      </c>
      <c r="R123" s="14"/>
      <c r="S123" s="14"/>
      <c r="T123" s="21">
        <f t="shared" si="86"/>
        <v>35893</v>
      </c>
      <c r="U123" s="14"/>
      <c r="V123" s="14"/>
      <c r="W123" s="21">
        <f t="shared" si="87"/>
        <v>51392</v>
      </c>
      <c r="X123" s="10"/>
      <c r="Y123" s="14"/>
      <c r="Z123" s="21">
        <f t="shared" si="88"/>
        <v>0</v>
      </c>
      <c r="AB123" s="14"/>
      <c r="AC123" s="39">
        <v>4125.06</v>
      </c>
      <c r="AD123" s="14"/>
      <c r="AE123" s="14"/>
      <c r="AF123" s="26">
        <v>12291.45</v>
      </c>
      <c r="AG123" s="14"/>
      <c r="AH123" s="14"/>
      <c r="AI123" s="26">
        <v>70868.82</v>
      </c>
      <c r="AJ123" s="14"/>
      <c r="AK123" s="14"/>
      <c r="AL123" s="26">
        <f t="shared" si="89"/>
        <v>0</v>
      </c>
      <c r="AM123" s="14"/>
      <c r="AN123" s="14"/>
      <c r="AO123" s="26">
        <f t="shared" si="90"/>
        <v>87285.33000000002</v>
      </c>
      <c r="AP123" s="14"/>
      <c r="AQ123" s="14"/>
      <c r="AR123" s="30">
        <v>35893.45</v>
      </c>
      <c r="AS123" s="14"/>
      <c r="AT123" s="14"/>
      <c r="AU123" s="26">
        <v>51391.88</v>
      </c>
      <c r="AV123" s="10"/>
      <c r="AW123" s="14"/>
      <c r="AX123" s="26">
        <v>0</v>
      </c>
      <c r="AY123" s="14"/>
      <c r="AZ123" s="14"/>
      <c r="BA123" s="30">
        <f t="shared" si="91"/>
        <v>87285.32999999999</v>
      </c>
      <c r="BC123" s="1">
        <v>0</v>
      </c>
      <c r="BD123" s="1">
        <v>-658.06</v>
      </c>
      <c r="BF123" s="1" t="b">
        <f t="shared" si="92"/>
        <v>0</v>
      </c>
      <c r="BH123" s="1">
        <f t="shared" si="80"/>
        <v>0</v>
      </c>
    </row>
    <row r="124" spans="1:60" s="61" customFormat="1" ht="14.25" hidden="1" outlineLevel="1">
      <c r="A124" s="61" t="s">
        <v>172</v>
      </c>
      <c r="B124" s="61" t="s">
        <v>173</v>
      </c>
      <c r="E124" s="62">
        <f>ROUND(AC124,round_as_displayed)</f>
        <v>0</v>
      </c>
      <c r="H124" s="62">
        <f>ROUND(AF124,round_as_displayed)</f>
        <v>7158</v>
      </c>
      <c r="K124" s="62">
        <f>ROUND(AI124,round_as_displayed)</f>
        <v>0</v>
      </c>
      <c r="N124" s="62">
        <f>ROUND(AL124,round_as_displayed)</f>
        <v>0</v>
      </c>
      <c r="Q124" s="62">
        <f>E124+H124+K124+N124</f>
        <v>7158</v>
      </c>
      <c r="T124" s="62">
        <f>ROUND(AR124,round_as_displayed)</f>
        <v>7158</v>
      </c>
      <c r="W124" s="62">
        <f t="shared" si="87"/>
        <v>0</v>
      </c>
      <c r="Z124" s="62">
        <f>ROUND(AX124,round_as_displayed)</f>
        <v>0</v>
      </c>
      <c r="AC124" s="61">
        <v>0</v>
      </c>
      <c r="AF124" s="61">
        <v>7157.67</v>
      </c>
      <c r="AI124" s="61">
        <v>0</v>
      </c>
      <c r="AO124" s="61">
        <f t="shared" si="90"/>
        <v>7157.67</v>
      </c>
      <c r="AR124" s="61">
        <v>7157.67</v>
      </c>
      <c r="AU124" s="61">
        <v>0</v>
      </c>
      <c r="AX124" s="61">
        <v>0</v>
      </c>
      <c r="BA124" s="61">
        <f>AR124+AU124+AX124</f>
        <v>7157.67</v>
      </c>
      <c r="BC124" s="61">
        <v>0</v>
      </c>
      <c r="BD124" s="63">
        <v>0</v>
      </c>
      <c r="BE124" s="63"/>
      <c r="BF124" s="61" t="b">
        <f t="shared" si="92"/>
        <v>0</v>
      </c>
      <c r="BH124" s="1">
        <f t="shared" si="80"/>
        <v>0</v>
      </c>
    </row>
    <row r="125" spans="1:60" ht="14.25" collapsed="1">
      <c r="A125" s="1" t="s">
        <v>559</v>
      </c>
      <c r="B125" s="96" t="s">
        <v>379</v>
      </c>
      <c r="C125" s="89" t="s">
        <v>508</v>
      </c>
      <c r="D125" s="97"/>
      <c r="E125" s="98">
        <f t="shared" si="81"/>
        <v>0</v>
      </c>
      <c r="F125" s="97"/>
      <c r="G125" s="97"/>
      <c r="H125" s="98">
        <f t="shared" si="82"/>
        <v>7158</v>
      </c>
      <c r="I125" s="97"/>
      <c r="J125" s="97"/>
      <c r="K125" s="98">
        <f t="shared" si="83"/>
        <v>0</v>
      </c>
      <c r="L125" s="97"/>
      <c r="M125" s="97"/>
      <c r="N125" s="98">
        <f t="shared" si="84"/>
        <v>0</v>
      </c>
      <c r="O125" s="97"/>
      <c r="P125" s="97"/>
      <c r="Q125" s="99">
        <f t="shared" si="85"/>
        <v>7158</v>
      </c>
      <c r="R125" s="97"/>
      <c r="S125" s="97"/>
      <c r="T125" s="98">
        <f t="shared" si="86"/>
        <v>7158</v>
      </c>
      <c r="U125" s="97"/>
      <c r="V125" s="97"/>
      <c r="W125" s="98">
        <f t="shared" si="87"/>
        <v>0</v>
      </c>
      <c r="X125" s="92"/>
      <c r="Y125" s="97"/>
      <c r="Z125" s="98">
        <f t="shared" si="88"/>
        <v>0</v>
      </c>
      <c r="AB125" s="14"/>
      <c r="AC125" s="39">
        <v>0</v>
      </c>
      <c r="AD125" s="14"/>
      <c r="AE125" s="14"/>
      <c r="AF125" s="26">
        <v>7157.67</v>
      </c>
      <c r="AG125" s="14"/>
      <c r="AH125" s="14"/>
      <c r="AI125" s="26">
        <v>0</v>
      </c>
      <c r="AJ125" s="14"/>
      <c r="AK125" s="14"/>
      <c r="AL125" s="26">
        <f t="shared" si="89"/>
        <v>0</v>
      </c>
      <c r="AM125" s="14"/>
      <c r="AN125" s="14"/>
      <c r="AO125" s="26">
        <f t="shared" si="90"/>
        <v>7157.67</v>
      </c>
      <c r="AP125" s="14"/>
      <c r="AQ125" s="14"/>
      <c r="AR125" s="30">
        <v>7157.67</v>
      </c>
      <c r="AS125" s="14"/>
      <c r="AT125" s="14"/>
      <c r="AU125" s="26">
        <v>0</v>
      </c>
      <c r="AV125" s="10"/>
      <c r="AW125" s="14"/>
      <c r="AX125" s="26">
        <v>0</v>
      </c>
      <c r="AY125" s="14"/>
      <c r="AZ125" s="14"/>
      <c r="BA125" s="30">
        <f t="shared" si="91"/>
        <v>7157.67</v>
      </c>
      <c r="BC125" s="1">
        <v>0</v>
      </c>
      <c r="BD125" s="1">
        <v>0</v>
      </c>
      <c r="BF125" s="1" t="b">
        <f t="shared" si="92"/>
        <v>0</v>
      </c>
      <c r="BH125" s="1">
        <f t="shared" si="80"/>
        <v>0</v>
      </c>
    </row>
    <row r="126" spans="1:60" s="61" customFormat="1" ht="14.25" hidden="1" outlineLevel="1">
      <c r="A126" s="61" t="s">
        <v>174</v>
      </c>
      <c r="B126" s="61" t="s">
        <v>175</v>
      </c>
      <c r="E126" s="62">
        <f>ROUND(AC126,round_as_displayed)</f>
        <v>0</v>
      </c>
      <c r="H126" s="62">
        <f>ROUND(AF126,round_as_displayed)</f>
        <v>27887</v>
      </c>
      <c r="K126" s="62">
        <f>ROUND(AI126,round_as_displayed)</f>
        <v>0</v>
      </c>
      <c r="N126" s="62">
        <f>ROUND(AL126,round_as_displayed)</f>
        <v>0</v>
      </c>
      <c r="Q126" s="62">
        <f>E126+H126+K126+N126</f>
        <v>27887</v>
      </c>
      <c r="T126" s="62">
        <f>ROUND(AR126,round_as_displayed)</f>
        <v>28387</v>
      </c>
      <c r="W126" s="62">
        <f t="shared" si="87"/>
        <v>400</v>
      </c>
      <c r="Z126" s="62">
        <f>ROUND(AX126,round_as_displayed)</f>
        <v>0</v>
      </c>
      <c r="AC126" s="61">
        <v>0</v>
      </c>
      <c r="AF126" s="61">
        <v>27887.05</v>
      </c>
      <c r="AI126" s="61">
        <v>0</v>
      </c>
      <c r="AO126" s="61">
        <f t="shared" si="90"/>
        <v>27887.05</v>
      </c>
      <c r="AR126" s="61">
        <v>28387.05</v>
      </c>
      <c r="AU126" s="61">
        <v>400</v>
      </c>
      <c r="AX126" s="61">
        <v>0</v>
      </c>
      <c r="BA126" s="61">
        <f>AR126+AU126+AX126</f>
        <v>28787.05</v>
      </c>
      <c r="BC126" s="61">
        <v>900</v>
      </c>
      <c r="BD126" s="63">
        <v>0</v>
      </c>
      <c r="BE126" s="63"/>
      <c r="BF126" s="61" t="b">
        <f t="shared" si="92"/>
        <v>0</v>
      </c>
      <c r="BH126" s="1">
        <f t="shared" si="80"/>
        <v>900</v>
      </c>
    </row>
    <row r="127" spans="1:60" ht="14.25" collapsed="1">
      <c r="A127" s="1" t="s">
        <v>560</v>
      </c>
      <c r="B127" s="50" t="s">
        <v>380</v>
      </c>
      <c r="C127" s="6" t="s">
        <v>508</v>
      </c>
      <c r="D127" s="14"/>
      <c r="E127" s="21">
        <f t="shared" si="81"/>
        <v>0</v>
      </c>
      <c r="F127" s="14"/>
      <c r="G127" s="14"/>
      <c r="H127" s="21">
        <f t="shared" si="82"/>
        <v>27887</v>
      </c>
      <c r="I127" s="14"/>
      <c r="J127" s="14"/>
      <c r="K127" s="21">
        <f t="shared" si="83"/>
        <v>0</v>
      </c>
      <c r="L127" s="14"/>
      <c r="M127" s="14"/>
      <c r="N127" s="21">
        <f t="shared" si="84"/>
        <v>900</v>
      </c>
      <c r="O127" s="14"/>
      <c r="P127" s="14"/>
      <c r="Q127" s="30">
        <f t="shared" si="85"/>
        <v>28787</v>
      </c>
      <c r="R127" s="14"/>
      <c r="S127" s="14"/>
      <c r="T127" s="21">
        <f t="shared" si="86"/>
        <v>28387</v>
      </c>
      <c r="U127" s="14"/>
      <c r="V127" s="14"/>
      <c r="W127" s="21">
        <f t="shared" si="87"/>
        <v>400</v>
      </c>
      <c r="X127" s="10"/>
      <c r="Y127" s="14"/>
      <c r="Z127" s="21">
        <f t="shared" si="88"/>
        <v>0</v>
      </c>
      <c r="AB127" s="14"/>
      <c r="AC127" s="39">
        <v>0</v>
      </c>
      <c r="AD127" s="14"/>
      <c r="AE127" s="14"/>
      <c r="AF127" s="26">
        <v>27887.05</v>
      </c>
      <c r="AG127" s="14"/>
      <c r="AH127" s="14"/>
      <c r="AI127" s="26">
        <v>0</v>
      </c>
      <c r="AJ127" s="14"/>
      <c r="AK127" s="14"/>
      <c r="AL127" s="26">
        <f t="shared" si="89"/>
        <v>900</v>
      </c>
      <c r="AM127" s="14"/>
      <c r="AN127" s="14"/>
      <c r="AO127" s="26">
        <f t="shared" si="90"/>
        <v>28787.05</v>
      </c>
      <c r="AP127" s="14"/>
      <c r="AQ127" s="14"/>
      <c r="AR127" s="30">
        <v>28387.05</v>
      </c>
      <c r="AS127" s="14"/>
      <c r="AT127" s="14"/>
      <c r="AU127" s="26">
        <v>400</v>
      </c>
      <c r="AV127" s="10"/>
      <c r="AW127" s="14"/>
      <c r="AX127" s="26">
        <v>0</v>
      </c>
      <c r="AY127" s="14"/>
      <c r="AZ127" s="14"/>
      <c r="BA127" s="30">
        <f t="shared" si="91"/>
        <v>28787.05</v>
      </c>
      <c r="BC127" s="1">
        <v>900</v>
      </c>
      <c r="BD127" s="1">
        <v>0</v>
      </c>
      <c r="BF127" s="1" t="b">
        <f t="shared" si="92"/>
        <v>0</v>
      </c>
      <c r="BH127" s="1">
        <f t="shared" si="80"/>
        <v>0</v>
      </c>
    </row>
    <row r="128" spans="1:60" s="61" customFormat="1" ht="14.25" hidden="1" outlineLevel="1">
      <c r="A128" s="61" t="s">
        <v>176</v>
      </c>
      <c r="B128" s="61" t="s">
        <v>177</v>
      </c>
      <c r="E128" s="62">
        <f>ROUND(AC128,round_as_displayed)</f>
        <v>0</v>
      </c>
      <c r="H128" s="62">
        <f>ROUND(AF128,round_as_displayed)</f>
        <v>0</v>
      </c>
      <c r="K128" s="62">
        <f>ROUND(AI128,round_as_displayed)</f>
        <v>207</v>
      </c>
      <c r="N128" s="62">
        <f>ROUND(AL128,round_as_displayed)</f>
        <v>0</v>
      </c>
      <c r="Q128" s="62">
        <f>E128+H128+K128+N128</f>
        <v>207</v>
      </c>
      <c r="T128" s="62">
        <f>ROUND(AR128,round_as_displayed)</f>
        <v>207</v>
      </c>
      <c r="W128" s="62">
        <f t="shared" si="87"/>
        <v>0</v>
      </c>
      <c r="Z128" s="62">
        <f>ROUND(AX128,round_as_displayed)</f>
        <v>0</v>
      </c>
      <c r="AC128" s="61">
        <v>0</v>
      </c>
      <c r="AF128" s="61">
        <v>0</v>
      </c>
      <c r="AI128" s="61">
        <v>207</v>
      </c>
      <c r="AO128" s="61">
        <f t="shared" si="90"/>
        <v>207</v>
      </c>
      <c r="AR128" s="61">
        <v>207</v>
      </c>
      <c r="AU128" s="61">
        <v>0</v>
      </c>
      <c r="AX128" s="61">
        <v>0</v>
      </c>
      <c r="BA128" s="61">
        <f>AR128+AU128+AX128</f>
        <v>207</v>
      </c>
      <c r="BC128" s="61">
        <v>0</v>
      </c>
      <c r="BD128" s="63">
        <v>0</v>
      </c>
      <c r="BE128" s="63"/>
      <c r="BF128" s="61" t="b">
        <f t="shared" si="92"/>
        <v>0</v>
      </c>
      <c r="BH128" s="1">
        <f t="shared" si="80"/>
        <v>0</v>
      </c>
    </row>
    <row r="129" spans="1:60" ht="14.25" collapsed="1">
      <c r="A129" s="1" t="s">
        <v>561</v>
      </c>
      <c r="B129" s="96" t="s">
        <v>177</v>
      </c>
      <c r="C129" s="89" t="s">
        <v>508</v>
      </c>
      <c r="D129" s="97"/>
      <c r="E129" s="98">
        <f t="shared" si="81"/>
        <v>0</v>
      </c>
      <c r="F129" s="97"/>
      <c r="G129" s="97"/>
      <c r="H129" s="98">
        <f t="shared" si="82"/>
        <v>0</v>
      </c>
      <c r="I129" s="97"/>
      <c r="J129" s="97"/>
      <c r="K129" s="98">
        <f t="shared" si="83"/>
        <v>207</v>
      </c>
      <c r="L129" s="97"/>
      <c r="M129" s="97"/>
      <c r="N129" s="98">
        <f t="shared" si="84"/>
        <v>0</v>
      </c>
      <c r="O129" s="97"/>
      <c r="P129" s="97"/>
      <c r="Q129" s="99">
        <f t="shared" si="85"/>
        <v>207</v>
      </c>
      <c r="R129" s="97"/>
      <c r="S129" s="97"/>
      <c r="T129" s="98">
        <f t="shared" si="86"/>
        <v>207</v>
      </c>
      <c r="U129" s="97"/>
      <c r="V129" s="97"/>
      <c r="W129" s="98">
        <f t="shared" si="87"/>
        <v>0</v>
      </c>
      <c r="X129" s="92"/>
      <c r="Y129" s="97"/>
      <c r="Z129" s="98">
        <f t="shared" si="88"/>
        <v>0</v>
      </c>
      <c r="AB129" s="14"/>
      <c r="AC129" s="39">
        <v>0</v>
      </c>
      <c r="AD129" s="14"/>
      <c r="AE129" s="14"/>
      <c r="AF129" s="26">
        <v>0</v>
      </c>
      <c r="AG129" s="14"/>
      <c r="AH129" s="14"/>
      <c r="AI129" s="26">
        <v>207</v>
      </c>
      <c r="AJ129" s="14"/>
      <c r="AK129" s="14"/>
      <c r="AL129" s="26">
        <f t="shared" si="89"/>
        <v>0</v>
      </c>
      <c r="AM129" s="14"/>
      <c r="AN129" s="14"/>
      <c r="AO129" s="26">
        <f t="shared" si="90"/>
        <v>207</v>
      </c>
      <c r="AP129" s="14"/>
      <c r="AQ129" s="14"/>
      <c r="AR129" s="30">
        <v>207</v>
      </c>
      <c r="AS129" s="14"/>
      <c r="AT129" s="14"/>
      <c r="AU129" s="26">
        <v>0</v>
      </c>
      <c r="AV129" s="10"/>
      <c r="AW129" s="14"/>
      <c r="AX129" s="26">
        <v>0</v>
      </c>
      <c r="AY129" s="14"/>
      <c r="AZ129" s="14"/>
      <c r="BA129" s="30">
        <f t="shared" si="91"/>
        <v>207</v>
      </c>
      <c r="BC129" s="1">
        <v>0</v>
      </c>
      <c r="BD129" s="1">
        <v>0</v>
      </c>
      <c r="BF129" s="1" t="b">
        <f t="shared" si="92"/>
        <v>0</v>
      </c>
      <c r="BH129" s="1">
        <f t="shared" si="80"/>
        <v>0</v>
      </c>
    </row>
    <row r="130" spans="1:60" s="61" customFormat="1" ht="14.25" hidden="1" outlineLevel="1">
      <c r="A130" s="61" t="s">
        <v>178</v>
      </c>
      <c r="B130" s="61" t="s">
        <v>179</v>
      </c>
      <c r="E130" s="62">
        <f>ROUND(AC130,round_as_displayed)</f>
        <v>0</v>
      </c>
      <c r="H130" s="62">
        <f>ROUND(AF130,round_as_displayed)</f>
        <v>8134</v>
      </c>
      <c r="K130" s="62">
        <f>ROUND(AI130,round_as_displayed)</f>
        <v>0</v>
      </c>
      <c r="N130" s="62">
        <f>ROUND(AL130,round_as_displayed)</f>
        <v>0</v>
      </c>
      <c r="Q130" s="62">
        <f>E130+H130+K130+N130</f>
        <v>8134</v>
      </c>
      <c r="T130" s="62">
        <f>ROUND(AR130,round_as_displayed)</f>
        <v>8134</v>
      </c>
      <c r="W130" s="62">
        <f t="shared" si="87"/>
        <v>0</v>
      </c>
      <c r="Z130" s="62">
        <f>ROUND(AX130,round_as_displayed)</f>
        <v>0</v>
      </c>
      <c r="AC130" s="61">
        <v>0</v>
      </c>
      <c r="AF130" s="61">
        <v>8133.81</v>
      </c>
      <c r="AI130" s="61">
        <v>0</v>
      </c>
      <c r="AO130" s="61">
        <f t="shared" si="90"/>
        <v>8133.81</v>
      </c>
      <c r="AR130" s="61">
        <v>8133.81</v>
      </c>
      <c r="AU130" s="61">
        <v>0</v>
      </c>
      <c r="AX130" s="61">
        <v>0</v>
      </c>
      <c r="BA130" s="61">
        <f>AR130+AU130+AX130</f>
        <v>8133.81</v>
      </c>
      <c r="BC130" s="61">
        <v>0</v>
      </c>
      <c r="BD130" s="63">
        <v>0</v>
      </c>
      <c r="BE130" s="63"/>
      <c r="BF130" s="61" t="b">
        <f t="shared" si="92"/>
        <v>0</v>
      </c>
      <c r="BH130" s="1">
        <f t="shared" si="80"/>
        <v>0</v>
      </c>
    </row>
    <row r="131" spans="1:60" ht="14.25" collapsed="1">
      <c r="A131" s="1" t="s">
        <v>562</v>
      </c>
      <c r="B131" s="50" t="s">
        <v>179</v>
      </c>
      <c r="C131" s="6" t="s">
        <v>508</v>
      </c>
      <c r="D131" s="14"/>
      <c r="E131" s="21">
        <f t="shared" si="81"/>
        <v>0</v>
      </c>
      <c r="F131" s="14"/>
      <c r="G131" s="14"/>
      <c r="H131" s="21">
        <f t="shared" si="82"/>
        <v>8134</v>
      </c>
      <c r="I131" s="14"/>
      <c r="J131" s="14"/>
      <c r="K131" s="21">
        <f t="shared" si="83"/>
        <v>0</v>
      </c>
      <c r="L131" s="14"/>
      <c r="M131" s="14"/>
      <c r="N131" s="21">
        <f t="shared" si="84"/>
        <v>0</v>
      </c>
      <c r="O131" s="14"/>
      <c r="P131" s="14"/>
      <c r="Q131" s="30">
        <f t="shared" si="85"/>
        <v>8134</v>
      </c>
      <c r="R131" s="14"/>
      <c r="S131" s="14"/>
      <c r="T131" s="21">
        <f t="shared" si="86"/>
        <v>8134</v>
      </c>
      <c r="U131" s="14"/>
      <c r="V131" s="14"/>
      <c r="W131" s="21">
        <f t="shared" si="87"/>
        <v>0</v>
      </c>
      <c r="X131" s="10"/>
      <c r="Y131" s="14"/>
      <c r="Z131" s="21">
        <f t="shared" si="88"/>
        <v>0</v>
      </c>
      <c r="AB131" s="14"/>
      <c r="AC131" s="39">
        <v>0</v>
      </c>
      <c r="AD131" s="14"/>
      <c r="AE131" s="14"/>
      <c r="AF131" s="26">
        <v>8133.81</v>
      </c>
      <c r="AG131" s="14"/>
      <c r="AH131" s="14"/>
      <c r="AI131" s="26">
        <v>0</v>
      </c>
      <c r="AJ131" s="14"/>
      <c r="AK131" s="14"/>
      <c r="AL131" s="26">
        <f t="shared" si="89"/>
        <v>0</v>
      </c>
      <c r="AM131" s="14"/>
      <c r="AN131" s="14"/>
      <c r="AO131" s="26">
        <f t="shared" si="90"/>
        <v>8133.81</v>
      </c>
      <c r="AP131" s="14"/>
      <c r="AQ131" s="14"/>
      <c r="AR131" s="30">
        <v>8133.81</v>
      </c>
      <c r="AS131" s="14"/>
      <c r="AT131" s="14"/>
      <c r="AU131" s="26">
        <v>0</v>
      </c>
      <c r="AV131" s="10"/>
      <c r="AW131" s="14"/>
      <c r="AX131" s="26">
        <v>0</v>
      </c>
      <c r="AY131" s="14"/>
      <c r="AZ131" s="14"/>
      <c r="BA131" s="30">
        <f t="shared" si="91"/>
        <v>8133.81</v>
      </c>
      <c r="BC131" s="1">
        <v>0</v>
      </c>
      <c r="BD131" s="1">
        <v>0</v>
      </c>
      <c r="BF131" s="1" t="b">
        <f t="shared" si="92"/>
        <v>0</v>
      </c>
      <c r="BH131" s="1">
        <f t="shared" si="80"/>
        <v>0</v>
      </c>
    </row>
    <row r="132" spans="1:60" s="61" customFormat="1" ht="14.25" hidden="1" outlineLevel="1">
      <c r="A132" s="61" t="s">
        <v>180</v>
      </c>
      <c r="B132" s="61" t="s">
        <v>181</v>
      </c>
      <c r="E132" s="62">
        <f>ROUND(AC132,round_as_displayed)</f>
        <v>0</v>
      </c>
      <c r="H132" s="62">
        <f>ROUND(AF132,round_as_displayed)</f>
        <v>0</v>
      </c>
      <c r="K132" s="62">
        <f>ROUND(AI132,round_as_displayed)</f>
        <v>5008</v>
      </c>
      <c r="N132" s="62">
        <f>ROUND(AL132,round_as_displayed)</f>
        <v>0</v>
      </c>
      <c r="Q132" s="62">
        <f>E132+H132+K132+N132</f>
        <v>5008</v>
      </c>
      <c r="T132" s="62">
        <f>ROUND(AR132,round_as_displayed)</f>
        <v>0</v>
      </c>
      <c r="W132" s="62">
        <f t="shared" si="87"/>
        <v>8347</v>
      </c>
      <c r="Z132" s="62">
        <f>ROUND(AX132,round_as_displayed)</f>
        <v>0</v>
      </c>
      <c r="AC132" s="61">
        <v>0</v>
      </c>
      <c r="AF132" s="61">
        <v>0</v>
      </c>
      <c r="AI132" s="61">
        <v>5008.02</v>
      </c>
      <c r="AO132" s="61">
        <f t="shared" si="90"/>
        <v>5008.02</v>
      </c>
      <c r="AR132" s="61">
        <v>0</v>
      </c>
      <c r="AU132" s="61">
        <v>8346.7</v>
      </c>
      <c r="AX132" s="61">
        <v>0</v>
      </c>
      <c r="BA132" s="61">
        <f>AR132+AU132+AX132</f>
        <v>8346.7</v>
      </c>
      <c r="BC132" s="61">
        <v>3338.68</v>
      </c>
      <c r="BD132" s="63">
        <v>0</v>
      </c>
      <c r="BE132" s="63"/>
      <c r="BF132" s="61" t="b">
        <f t="shared" si="92"/>
        <v>0</v>
      </c>
      <c r="BH132" s="1">
        <f t="shared" si="80"/>
        <v>3339</v>
      </c>
    </row>
    <row r="133" spans="1:60" ht="14.25" collapsed="1">
      <c r="A133" s="1" t="s">
        <v>563</v>
      </c>
      <c r="B133" s="96" t="s">
        <v>61</v>
      </c>
      <c r="C133" s="89" t="s">
        <v>508</v>
      </c>
      <c r="D133" s="97"/>
      <c r="E133" s="98">
        <f t="shared" si="81"/>
        <v>0</v>
      </c>
      <c r="F133" s="97"/>
      <c r="G133" s="97"/>
      <c r="H133" s="98">
        <f t="shared" si="82"/>
        <v>0</v>
      </c>
      <c r="I133" s="97"/>
      <c r="J133" s="97"/>
      <c r="K133" s="98">
        <f t="shared" si="83"/>
        <v>5008</v>
      </c>
      <c r="L133" s="97"/>
      <c r="M133" s="97"/>
      <c r="N133" s="98">
        <f t="shared" si="84"/>
        <v>3339</v>
      </c>
      <c r="O133" s="97"/>
      <c r="P133" s="97"/>
      <c r="Q133" s="99">
        <f t="shared" si="85"/>
        <v>8347</v>
      </c>
      <c r="R133" s="97"/>
      <c r="S133" s="97"/>
      <c r="T133" s="98">
        <f t="shared" si="86"/>
        <v>0</v>
      </c>
      <c r="U133" s="97"/>
      <c r="V133" s="97"/>
      <c r="W133" s="98">
        <f t="shared" si="87"/>
        <v>8347</v>
      </c>
      <c r="X133" s="92"/>
      <c r="Y133" s="97"/>
      <c r="Z133" s="98">
        <f t="shared" si="88"/>
        <v>0</v>
      </c>
      <c r="AB133" s="14"/>
      <c r="AC133" s="39">
        <v>0</v>
      </c>
      <c r="AD133" s="14"/>
      <c r="AE133" s="14"/>
      <c r="AF133" s="26">
        <v>0</v>
      </c>
      <c r="AG133" s="14"/>
      <c r="AH133" s="14"/>
      <c r="AI133" s="26">
        <v>5008.02</v>
      </c>
      <c r="AJ133" s="14"/>
      <c r="AK133" s="14"/>
      <c r="AL133" s="26">
        <f t="shared" si="89"/>
        <v>3338.68</v>
      </c>
      <c r="AM133" s="14"/>
      <c r="AN133" s="14"/>
      <c r="AO133" s="26">
        <f t="shared" si="90"/>
        <v>8346.7</v>
      </c>
      <c r="AP133" s="14"/>
      <c r="AQ133" s="14"/>
      <c r="AR133" s="30">
        <v>0</v>
      </c>
      <c r="AS133" s="14"/>
      <c r="AT133" s="14"/>
      <c r="AU133" s="26">
        <v>8346.7</v>
      </c>
      <c r="AV133" s="10"/>
      <c r="AW133" s="14"/>
      <c r="AX133" s="26">
        <v>0</v>
      </c>
      <c r="AY133" s="14"/>
      <c r="AZ133" s="14"/>
      <c r="BA133" s="30">
        <f t="shared" si="91"/>
        <v>8346.7</v>
      </c>
      <c r="BC133" s="1">
        <v>3338.68</v>
      </c>
      <c r="BD133" s="1">
        <v>0</v>
      </c>
      <c r="BF133" s="1" t="b">
        <f t="shared" si="92"/>
        <v>0</v>
      </c>
      <c r="BH133" s="1">
        <f t="shared" si="80"/>
        <v>0</v>
      </c>
    </row>
    <row r="134" spans="1:60" ht="14.25" hidden="1">
      <c r="A134" s="1" t="s">
        <v>564</v>
      </c>
      <c r="B134" s="50" t="s">
        <v>381</v>
      </c>
      <c r="C134" s="6" t="s">
        <v>508</v>
      </c>
      <c r="D134" s="14"/>
      <c r="E134" s="21">
        <f t="shared" si="81"/>
        <v>0</v>
      </c>
      <c r="F134" s="14"/>
      <c r="G134" s="14"/>
      <c r="H134" s="21">
        <f t="shared" si="82"/>
        <v>0</v>
      </c>
      <c r="I134" s="14"/>
      <c r="J134" s="14"/>
      <c r="K134" s="21">
        <f t="shared" si="83"/>
        <v>0</v>
      </c>
      <c r="L134" s="14"/>
      <c r="M134" s="14"/>
      <c r="N134" s="21">
        <f t="shared" si="84"/>
        <v>0</v>
      </c>
      <c r="O134" s="14"/>
      <c r="P134" s="14"/>
      <c r="Q134" s="30">
        <f t="shared" si="85"/>
        <v>0</v>
      </c>
      <c r="R134" s="14"/>
      <c r="S134" s="14"/>
      <c r="T134" s="21">
        <f t="shared" si="86"/>
        <v>0</v>
      </c>
      <c r="U134" s="14"/>
      <c r="V134" s="14"/>
      <c r="W134" s="21">
        <f t="shared" si="87"/>
        <v>0</v>
      </c>
      <c r="X134" s="10"/>
      <c r="Y134" s="14"/>
      <c r="Z134" s="21">
        <f t="shared" si="88"/>
        <v>0</v>
      </c>
      <c r="AB134" s="14"/>
      <c r="AC134" s="39">
        <v>0</v>
      </c>
      <c r="AD134" s="14"/>
      <c r="AE134" s="14"/>
      <c r="AF134" s="26">
        <v>0</v>
      </c>
      <c r="AG134" s="14"/>
      <c r="AH134" s="14"/>
      <c r="AI134" s="26">
        <v>0</v>
      </c>
      <c r="AJ134" s="14"/>
      <c r="AK134" s="14"/>
      <c r="AL134" s="26">
        <f t="shared" si="89"/>
        <v>0</v>
      </c>
      <c r="AM134" s="14"/>
      <c r="AN134" s="14"/>
      <c r="AO134" s="26">
        <f t="shared" si="90"/>
        <v>0</v>
      </c>
      <c r="AP134" s="14"/>
      <c r="AQ134" s="14"/>
      <c r="AR134" s="30">
        <v>0</v>
      </c>
      <c r="AS134" s="14"/>
      <c r="AT134" s="14"/>
      <c r="AU134" s="26">
        <v>0</v>
      </c>
      <c r="AV134" s="10"/>
      <c r="AW134" s="14"/>
      <c r="AX134" s="26">
        <v>0</v>
      </c>
      <c r="AY134" s="14"/>
      <c r="AZ134" s="14"/>
      <c r="BA134" s="30">
        <f t="shared" si="91"/>
        <v>0</v>
      </c>
      <c r="BC134" s="1">
        <v>0</v>
      </c>
      <c r="BD134" s="1">
        <v>0</v>
      </c>
      <c r="BF134" s="1" t="b">
        <f t="shared" si="92"/>
        <v>1</v>
      </c>
      <c r="BH134" s="1">
        <f t="shared" si="80"/>
        <v>0</v>
      </c>
    </row>
    <row r="135" spans="1:60" ht="14.25" hidden="1">
      <c r="A135" s="1" t="s">
        <v>565</v>
      </c>
      <c r="B135" s="50" t="s">
        <v>382</v>
      </c>
      <c r="C135" s="6" t="s">
        <v>508</v>
      </c>
      <c r="D135" s="14"/>
      <c r="E135" s="21">
        <f t="shared" si="81"/>
        <v>0</v>
      </c>
      <c r="F135" s="14"/>
      <c r="G135" s="14"/>
      <c r="H135" s="21">
        <f t="shared" si="82"/>
        <v>0</v>
      </c>
      <c r="I135" s="14"/>
      <c r="J135" s="14"/>
      <c r="K135" s="21">
        <f t="shared" si="83"/>
        <v>0</v>
      </c>
      <c r="L135" s="14"/>
      <c r="M135" s="14"/>
      <c r="N135" s="21">
        <f t="shared" si="84"/>
        <v>0</v>
      </c>
      <c r="O135" s="14"/>
      <c r="P135" s="14"/>
      <c r="Q135" s="30">
        <f t="shared" si="85"/>
        <v>0</v>
      </c>
      <c r="R135" s="14"/>
      <c r="S135" s="14"/>
      <c r="T135" s="21">
        <f t="shared" si="86"/>
        <v>0</v>
      </c>
      <c r="U135" s="14"/>
      <c r="V135" s="14"/>
      <c r="W135" s="21">
        <f t="shared" si="87"/>
        <v>0</v>
      </c>
      <c r="X135" s="10"/>
      <c r="Y135" s="14"/>
      <c r="Z135" s="21">
        <f t="shared" si="88"/>
        <v>0</v>
      </c>
      <c r="AB135" s="14"/>
      <c r="AC135" s="39">
        <v>0</v>
      </c>
      <c r="AD135" s="14"/>
      <c r="AE135" s="14"/>
      <c r="AF135" s="26">
        <v>0</v>
      </c>
      <c r="AG135" s="14"/>
      <c r="AH135" s="14"/>
      <c r="AI135" s="26">
        <v>0</v>
      </c>
      <c r="AJ135" s="14"/>
      <c r="AK135" s="14"/>
      <c r="AL135" s="26">
        <f t="shared" si="89"/>
        <v>0</v>
      </c>
      <c r="AM135" s="14"/>
      <c r="AN135" s="14"/>
      <c r="AO135" s="26">
        <f t="shared" si="90"/>
        <v>0</v>
      </c>
      <c r="AP135" s="14"/>
      <c r="AQ135" s="14"/>
      <c r="AR135" s="30">
        <v>0</v>
      </c>
      <c r="AS135" s="14"/>
      <c r="AT135" s="14"/>
      <c r="AU135" s="26">
        <v>0</v>
      </c>
      <c r="AV135" s="10"/>
      <c r="AW135" s="14"/>
      <c r="AX135" s="26">
        <v>0</v>
      </c>
      <c r="AY135" s="14"/>
      <c r="AZ135" s="14"/>
      <c r="BA135" s="30">
        <f t="shared" si="91"/>
        <v>0</v>
      </c>
      <c r="BC135" s="1">
        <v>0</v>
      </c>
      <c r="BD135" s="1">
        <v>0</v>
      </c>
      <c r="BF135" s="1" t="b">
        <f t="shared" si="92"/>
        <v>1</v>
      </c>
      <c r="BH135" s="1">
        <f t="shared" si="80"/>
        <v>0</v>
      </c>
    </row>
    <row r="136" spans="1:60" s="61" customFormat="1" ht="14.25" hidden="1" outlineLevel="1">
      <c r="A136" s="61" t="s">
        <v>182</v>
      </c>
      <c r="B136" s="61" t="s">
        <v>183</v>
      </c>
      <c r="E136" s="62">
        <f>ROUND(AC136,round_as_displayed)</f>
        <v>0</v>
      </c>
      <c r="H136" s="62">
        <f>ROUND(AF136,round_as_displayed)</f>
        <v>2835</v>
      </c>
      <c r="K136" s="62">
        <f>ROUND(AI136,round_as_displayed)</f>
        <v>42644</v>
      </c>
      <c r="N136" s="62">
        <f>ROUND(AL136,round_as_displayed)</f>
        <v>0</v>
      </c>
      <c r="Q136" s="62">
        <f>E136+H136+K136+N136</f>
        <v>45479</v>
      </c>
      <c r="T136" s="62">
        <f>ROUND(AR136,round_as_displayed)</f>
        <v>9494</v>
      </c>
      <c r="W136" s="62">
        <f t="shared" si="87"/>
        <v>58759</v>
      </c>
      <c r="Z136" s="62">
        <f>ROUND(AX136,round_as_displayed)</f>
        <v>0</v>
      </c>
      <c r="AC136" s="61">
        <v>0</v>
      </c>
      <c r="AF136" s="61">
        <v>2834.92</v>
      </c>
      <c r="AI136" s="61">
        <v>42644.35</v>
      </c>
      <c r="AO136" s="61">
        <f t="shared" si="90"/>
        <v>45479.27</v>
      </c>
      <c r="AR136" s="61">
        <v>9493.69</v>
      </c>
      <c r="AU136" s="61">
        <v>58758.92</v>
      </c>
      <c r="AX136" s="61">
        <v>0</v>
      </c>
      <c r="BA136" s="61">
        <f>AR136+AU136+AX136</f>
        <v>68252.61</v>
      </c>
      <c r="BC136" s="61">
        <v>22773.34</v>
      </c>
      <c r="BD136" s="63">
        <v>0</v>
      </c>
      <c r="BE136" s="63"/>
      <c r="BF136" s="61" t="b">
        <f t="shared" si="92"/>
        <v>0</v>
      </c>
      <c r="BH136" s="1">
        <f t="shared" si="80"/>
        <v>22774</v>
      </c>
    </row>
    <row r="137" spans="1:60" ht="14.25" collapsed="1">
      <c r="A137" s="1" t="s">
        <v>566</v>
      </c>
      <c r="B137" s="50" t="s">
        <v>183</v>
      </c>
      <c r="C137" s="6" t="s">
        <v>508</v>
      </c>
      <c r="D137" s="14"/>
      <c r="E137" s="21">
        <f t="shared" si="81"/>
        <v>0</v>
      </c>
      <c r="F137" s="14"/>
      <c r="G137" s="14"/>
      <c r="H137" s="21">
        <f t="shared" si="82"/>
        <v>2835</v>
      </c>
      <c r="I137" s="14"/>
      <c r="J137" s="14"/>
      <c r="K137" s="21">
        <f t="shared" si="83"/>
        <v>42644</v>
      </c>
      <c r="L137" s="14"/>
      <c r="M137" s="14"/>
      <c r="N137" s="21">
        <f t="shared" si="84"/>
        <v>22773</v>
      </c>
      <c r="O137" s="14"/>
      <c r="P137" s="14"/>
      <c r="Q137" s="30">
        <f t="shared" si="85"/>
        <v>68252</v>
      </c>
      <c r="R137" s="14"/>
      <c r="S137" s="14"/>
      <c r="T137" s="21">
        <f t="shared" si="86"/>
        <v>9494</v>
      </c>
      <c r="U137" s="14"/>
      <c r="V137" s="14"/>
      <c r="W137" s="21">
        <f>ROUND(AU137,round_as_displayed)-1</f>
        <v>58758</v>
      </c>
      <c r="X137" s="10"/>
      <c r="Y137" s="14"/>
      <c r="Z137" s="21">
        <f t="shared" si="88"/>
        <v>0</v>
      </c>
      <c r="AB137" s="14"/>
      <c r="AC137" s="39">
        <v>0</v>
      </c>
      <c r="AD137" s="14"/>
      <c r="AE137" s="14"/>
      <c r="AF137" s="26">
        <v>2834.92</v>
      </c>
      <c r="AG137" s="14"/>
      <c r="AH137" s="14"/>
      <c r="AI137" s="26">
        <v>42644.35</v>
      </c>
      <c r="AJ137" s="14"/>
      <c r="AK137" s="14"/>
      <c r="AL137" s="26">
        <f t="shared" si="89"/>
        <v>22773.34</v>
      </c>
      <c r="AM137" s="14"/>
      <c r="AN137" s="14"/>
      <c r="AO137" s="26">
        <f t="shared" si="90"/>
        <v>68252.61</v>
      </c>
      <c r="AP137" s="14"/>
      <c r="AQ137" s="14"/>
      <c r="AR137" s="30">
        <v>9493.69</v>
      </c>
      <c r="AS137" s="14"/>
      <c r="AT137" s="14"/>
      <c r="AU137" s="26">
        <v>58758.92</v>
      </c>
      <c r="AV137" s="10"/>
      <c r="AW137" s="14"/>
      <c r="AX137" s="26">
        <v>0</v>
      </c>
      <c r="AY137" s="14"/>
      <c r="AZ137" s="14"/>
      <c r="BA137" s="30">
        <f t="shared" si="91"/>
        <v>68252.61</v>
      </c>
      <c r="BC137" s="1">
        <v>22773.34</v>
      </c>
      <c r="BD137" s="1">
        <v>0</v>
      </c>
      <c r="BF137" s="1" t="b">
        <f t="shared" si="92"/>
        <v>0</v>
      </c>
      <c r="BH137" s="1">
        <f t="shared" si="80"/>
        <v>0</v>
      </c>
    </row>
    <row r="138" spans="1:60" ht="14.25" hidden="1">
      <c r="A138" s="1" t="s">
        <v>567</v>
      </c>
      <c r="B138" s="50" t="s">
        <v>248</v>
      </c>
      <c r="C138" s="6" t="s">
        <v>508</v>
      </c>
      <c r="D138" s="14"/>
      <c r="E138" s="21">
        <f t="shared" si="81"/>
        <v>0</v>
      </c>
      <c r="F138" s="14"/>
      <c r="G138" s="14"/>
      <c r="H138" s="21">
        <f t="shared" si="82"/>
        <v>0</v>
      </c>
      <c r="I138" s="14"/>
      <c r="J138" s="14"/>
      <c r="K138" s="21">
        <f t="shared" si="83"/>
        <v>0</v>
      </c>
      <c r="L138" s="14"/>
      <c r="M138" s="14"/>
      <c r="N138" s="21">
        <f t="shared" si="84"/>
        <v>0</v>
      </c>
      <c r="O138" s="14"/>
      <c r="P138" s="14"/>
      <c r="Q138" s="30">
        <f t="shared" si="85"/>
        <v>0</v>
      </c>
      <c r="R138" s="14"/>
      <c r="S138" s="14"/>
      <c r="T138" s="21">
        <f t="shared" si="86"/>
        <v>0</v>
      </c>
      <c r="U138" s="14"/>
      <c r="V138" s="14"/>
      <c r="W138" s="21">
        <f aca="true" t="shared" si="93" ref="W138:W149">ROUND(AU138,round_as_displayed)</f>
        <v>0</v>
      </c>
      <c r="X138" s="10"/>
      <c r="Y138" s="14"/>
      <c r="Z138" s="21">
        <f t="shared" si="88"/>
        <v>0</v>
      </c>
      <c r="AB138" s="14"/>
      <c r="AC138" s="39">
        <v>0</v>
      </c>
      <c r="AD138" s="14"/>
      <c r="AE138" s="14"/>
      <c r="AF138" s="26">
        <v>0</v>
      </c>
      <c r="AG138" s="14"/>
      <c r="AH138" s="14"/>
      <c r="AI138" s="26">
        <v>0</v>
      </c>
      <c r="AJ138" s="14"/>
      <c r="AK138" s="14"/>
      <c r="AL138" s="26">
        <f t="shared" si="89"/>
        <v>0</v>
      </c>
      <c r="AM138" s="14"/>
      <c r="AN138" s="14"/>
      <c r="AO138" s="26">
        <f t="shared" si="90"/>
        <v>0</v>
      </c>
      <c r="AP138" s="14"/>
      <c r="AQ138" s="14"/>
      <c r="AR138" s="30">
        <v>0</v>
      </c>
      <c r="AS138" s="14"/>
      <c r="AT138" s="14"/>
      <c r="AU138" s="26">
        <v>0</v>
      </c>
      <c r="AV138" s="10"/>
      <c r="AW138" s="14"/>
      <c r="AX138" s="26">
        <v>0</v>
      </c>
      <c r="AY138" s="14"/>
      <c r="AZ138" s="14"/>
      <c r="BA138" s="30">
        <f t="shared" si="91"/>
        <v>0</v>
      </c>
      <c r="BC138" s="1">
        <v>0</v>
      </c>
      <c r="BD138" s="1">
        <v>0</v>
      </c>
      <c r="BF138" s="1" t="b">
        <f t="shared" si="92"/>
        <v>1</v>
      </c>
      <c r="BH138" s="1">
        <f t="shared" si="80"/>
        <v>0</v>
      </c>
    </row>
    <row r="139" spans="1:60" s="61" customFormat="1" ht="14.25" hidden="1" outlineLevel="1">
      <c r="A139" s="61" t="s">
        <v>184</v>
      </c>
      <c r="B139" s="61" t="s">
        <v>185</v>
      </c>
      <c r="E139" s="62">
        <f>ROUND(AC139,round_as_displayed)</f>
        <v>0</v>
      </c>
      <c r="H139" s="62">
        <f>ROUND(AF139,round_as_displayed)</f>
        <v>5915</v>
      </c>
      <c r="K139" s="62">
        <f>ROUND(AI139,round_as_displayed)</f>
        <v>0</v>
      </c>
      <c r="N139" s="62">
        <f>ROUND(AL139,round_as_displayed)</f>
        <v>0</v>
      </c>
      <c r="Q139" s="62">
        <f>E139+H139+K139+N139</f>
        <v>5915</v>
      </c>
      <c r="T139" s="62">
        <f>ROUND(AR139,round_as_displayed)</f>
        <v>5915</v>
      </c>
      <c r="W139" s="62">
        <f t="shared" si="93"/>
        <v>0</v>
      </c>
      <c r="Z139" s="62">
        <f>ROUND(AX139,round_as_displayed)</f>
        <v>0</v>
      </c>
      <c r="AC139" s="61">
        <v>0</v>
      </c>
      <c r="AF139" s="61">
        <v>5915.48</v>
      </c>
      <c r="AI139" s="61">
        <v>0</v>
      </c>
      <c r="AO139" s="61">
        <f t="shared" si="90"/>
        <v>5915.48</v>
      </c>
      <c r="AR139" s="61">
        <v>5915.48</v>
      </c>
      <c r="AU139" s="61">
        <v>0</v>
      </c>
      <c r="AX139" s="61">
        <v>0</v>
      </c>
      <c r="BA139" s="61">
        <f>AR139+AU139+AX139</f>
        <v>5915.48</v>
      </c>
      <c r="BC139" s="61">
        <v>0</v>
      </c>
      <c r="BD139" s="63">
        <v>0</v>
      </c>
      <c r="BE139" s="63"/>
      <c r="BF139" s="61" t="b">
        <f t="shared" si="92"/>
        <v>0</v>
      </c>
      <c r="BH139" s="1">
        <f t="shared" si="80"/>
        <v>0</v>
      </c>
    </row>
    <row r="140" spans="1:60" ht="14.25" collapsed="1">
      <c r="A140" s="1" t="s">
        <v>79</v>
      </c>
      <c r="B140" s="96" t="s">
        <v>383</v>
      </c>
      <c r="C140" s="89" t="s">
        <v>508</v>
      </c>
      <c r="D140" s="97"/>
      <c r="E140" s="98">
        <f>ROUND(AC140,round_as_displayed)</f>
        <v>0</v>
      </c>
      <c r="F140" s="97"/>
      <c r="G140" s="97"/>
      <c r="H140" s="98">
        <f>ROUND(AF140,round_as_displayed)</f>
        <v>5915</v>
      </c>
      <c r="I140" s="97"/>
      <c r="J140" s="97"/>
      <c r="K140" s="98">
        <f>ROUND(AI140,round_as_displayed)</f>
        <v>0</v>
      </c>
      <c r="L140" s="97"/>
      <c r="M140" s="97"/>
      <c r="N140" s="98">
        <f>ROUND(AL140,round_as_displayed)</f>
        <v>0</v>
      </c>
      <c r="O140" s="97"/>
      <c r="P140" s="97"/>
      <c r="Q140" s="99">
        <f>E140+H140+K140+N140</f>
        <v>5915</v>
      </c>
      <c r="R140" s="97"/>
      <c r="S140" s="97"/>
      <c r="T140" s="98">
        <f>ROUND(AR140,round_as_displayed)</f>
        <v>5915</v>
      </c>
      <c r="U140" s="97"/>
      <c r="V140" s="97"/>
      <c r="W140" s="98">
        <f t="shared" si="93"/>
        <v>0</v>
      </c>
      <c r="X140" s="92"/>
      <c r="Y140" s="97"/>
      <c r="Z140" s="98">
        <f>ROUND(AX140,round_as_displayed)</f>
        <v>0</v>
      </c>
      <c r="AB140" s="14"/>
      <c r="AC140" s="39">
        <v>0</v>
      </c>
      <c r="AD140" s="14"/>
      <c r="AE140" s="14"/>
      <c r="AF140" s="26">
        <v>5915.48</v>
      </c>
      <c r="AG140" s="14"/>
      <c r="AH140" s="14"/>
      <c r="AI140" s="26">
        <v>0</v>
      </c>
      <c r="AJ140" s="14"/>
      <c r="AK140" s="14"/>
      <c r="AL140" s="26">
        <f>BC140</f>
        <v>0</v>
      </c>
      <c r="AM140" s="14"/>
      <c r="AN140" s="14"/>
      <c r="AO140" s="26">
        <f t="shared" si="90"/>
        <v>5915.48</v>
      </c>
      <c r="AP140" s="14"/>
      <c r="AQ140" s="14"/>
      <c r="AR140" s="30">
        <v>5915.48</v>
      </c>
      <c r="AS140" s="14"/>
      <c r="AT140" s="14"/>
      <c r="AU140" s="26">
        <v>0</v>
      </c>
      <c r="AV140" s="10"/>
      <c r="AW140" s="14"/>
      <c r="AX140" s="26">
        <v>0</v>
      </c>
      <c r="AY140" s="14"/>
      <c r="AZ140" s="14"/>
      <c r="BA140" s="30">
        <f>AR140+AU140+AX140</f>
        <v>5915.48</v>
      </c>
      <c r="BC140" s="1">
        <v>0</v>
      </c>
      <c r="BD140" s="1">
        <v>0</v>
      </c>
      <c r="BF140" s="1" t="b">
        <f t="shared" si="92"/>
        <v>0</v>
      </c>
      <c r="BH140" s="1">
        <f t="shared" si="80"/>
        <v>0</v>
      </c>
    </row>
    <row r="141" spans="1:60" s="61" customFormat="1" ht="14.25" hidden="1" outlineLevel="1">
      <c r="A141" s="61" t="s">
        <v>186</v>
      </c>
      <c r="B141" s="61" t="s">
        <v>187</v>
      </c>
      <c r="E141" s="62">
        <f>ROUND(AC141,round_as_displayed)</f>
        <v>0</v>
      </c>
      <c r="H141" s="62">
        <f>ROUND(AF141,round_as_displayed)</f>
        <v>8544</v>
      </c>
      <c r="K141" s="62">
        <f>ROUND(AI141,round_as_displayed)</f>
        <v>2071</v>
      </c>
      <c r="N141" s="62">
        <f>ROUND(AL141,round_as_displayed)</f>
        <v>0</v>
      </c>
      <c r="Q141" s="62">
        <f>E141+H141+K141+N141</f>
        <v>10615</v>
      </c>
      <c r="T141" s="62">
        <f>ROUND(AR141,round_as_displayed)</f>
        <v>9194</v>
      </c>
      <c r="W141" s="62">
        <f t="shared" si="93"/>
        <v>1421</v>
      </c>
      <c r="Z141" s="62">
        <f>ROUND(AX141,round_as_displayed)</f>
        <v>0</v>
      </c>
      <c r="AC141" s="61">
        <v>0</v>
      </c>
      <c r="AF141" s="61">
        <v>8543.54</v>
      </c>
      <c r="AI141" s="61">
        <v>2070.78</v>
      </c>
      <c r="AO141" s="61">
        <f t="shared" si="90"/>
        <v>10614.320000000002</v>
      </c>
      <c r="AR141" s="61">
        <v>9193.54</v>
      </c>
      <c r="AU141" s="61">
        <v>1420.78</v>
      </c>
      <c r="AX141" s="61">
        <v>0</v>
      </c>
      <c r="BA141" s="61">
        <f>AR141+AU141+AX141</f>
        <v>10614.320000000002</v>
      </c>
      <c r="BC141" s="61">
        <v>0</v>
      </c>
      <c r="BD141" s="63">
        <v>0</v>
      </c>
      <c r="BE141" s="63"/>
      <c r="BF141" s="61" t="b">
        <f t="shared" si="92"/>
        <v>0</v>
      </c>
      <c r="BH141" s="1">
        <f t="shared" si="80"/>
        <v>0</v>
      </c>
    </row>
    <row r="142" spans="1:60" ht="14.25" collapsed="1">
      <c r="A142" s="1" t="s">
        <v>568</v>
      </c>
      <c r="B142" s="50" t="s">
        <v>384</v>
      </c>
      <c r="C142" s="6" t="s">
        <v>508</v>
      </c>
      <c r="D142" s="14"/>
      <c r="E142" s="21">
        <f t="shared" si="81"/>
        <v>0</v>
      </c>
      <c r="F142" s="14"/>
      <c r="G142" s="14"/>
      <c r="H142" s="21">
        <f t="shared" si="82"/>
        <v>8544</v>
      </c>
      <c r="I142" s="14"/>
      <c r="J142" s="14"/>
      <c r="K142" s="21">
        <f t="shared" si="83"/>
        <v>2071</v>
      </c>
      <c r="L142" s="14"/>
      <c r="M142" s="14"/>
      <c r="N142" s="21">
        <f t="shared" si="84"/>
        <v>0</v>
      </c>
      <c r="O142" s="14"/>
      <c r="P142" s="14"/>
      <c r="Q142" s="30">
        <f t="shared" si="85"/>
        <v>10615</v>
      </c>
      <c r="R142" s="14"/>
      <c r="S142" s="14"/>
      <c r="T142" s="21">
        <f t="shared" si="86"/>
        <v>9194</v>
      </c>
      <c r="U142" s="14"/>
      <c r="V142" s="14"/>
      <c r="W142" s="21">
        <f t="shared" si="93"/>
        <v>1421</v>
      </c>
      <c r="X142" s="10"/>
      <c r="Y142" s="14"/>
      <c r="Z142" s="21">
        <f t="shared" si="88"/>
        <v>0</v>
      </c>
      <c r="AB142" s="14"/>
      <c r="AC142" s="39">
        <v>0</v>
      </c>
      <c r="AD142" s="14"/>
      <c r="AE142" s="14"/>
      <c r="AF142" s="26">
        <v>8543.54</v>
      </c>
      <c r="AG142" s="14"/>
      <c r="AH142" s="14"/>
      <c r="AI142" s="26">
        <v>2070.78</v>
      </c>
      <c r="AJ142" s="14"/>
      <c r="AK142" s="14"/>
      <c r="AL142" s="26">
        <f t="shared" si="89"/>
        <v>0</v>
      </c>
      <c r="AM142" s="14"/>
      <c r="AN142" s="14"/>
      <c r="AO142" s="26">
        <f t="shared" si="90"/>
        <v>10614.320000000002</v>
      </c>
      <c r="AP142" s="14"/>
      <c r="AQ142" s="14"/>
      <c r="AR142" s="30">
        <v>9193.54</v>
      </c>
      <c r="AS142" s="14"/>
      <c r="AT142" s="14"/>
      <c r="AU142" s="26">
        <v>1420.78</v>
      </c>
      <c r="AV142" s="10"/>
      <c r="AW142" s="14"/>
      <c r="AX142" s="26">
        <v>0</v>
      </c>
      <c r="AY142" s="14"/>
      <c r="AZ142" s="14"/>
      <c r="BA142" s="30">
        <f t="shared" si="91"/>
        <v>10614.320000000002</v>
      </c>
      <c r="BC142" s="1">
        <v>0</v>
      </c>
      <c r="BD142" s="1">
        <v>0</v>
      </c>
      <c r="BF142" s="1" t="b">
        <f t="shared" si="92"/>
        <v>0</v>
      </c>
      <c r="BH142" s="1">
        <f t="shared" si="80"/>
        <v>0</v>
      </c>
    </row>
    <row r="143" spans="1:60" s="61" customFormat="1" ht="14.25" hidden="1" outlineLevel="1">
      <c r="A143" s="61" t="s">
        <v>188</v>
      </c>
      <c r="B143" s="61" t="s">
        <v>189</v>
      </c>
      <c r="E143" s="62">
        <f>ROUND(AC143,round_as_displayed)</f>
        <v>0</v>
      </c>
      <c r="H143" s="62">
        <f>ROUND(AF143,round_as_displayed)</f>
        <v>5027</v>
      </c>
      <c r="K143" s="62">
        <f>ROUND(AI143,round_as_displayed)</f>
        <v>0</v>
      </c>
      <c r="N143" s="62">
        <f>ROUND(AL143,round_as_displayed)</f>
        <v>0</v>
      </c>
      <c r="Q143" s="62">
        <f>E143+H143+K143+N143</f>
        <v>5027</v>
      </c>
      <c r="T143" s="62">
        <f>ROUND(AR143,round_as_displayed)</f>
        <v>5027</v>
      </c>
      <c r="W143" s="62">
        <f t="shared" si="93"/>
        <v>0</v>
      </c>
      <c r="Z143" s="62">
        <f>ROUND(AX143,round_as_displayed)</f>
        <v>0</v>
      </c>
      <c r="AC143" s="61">
        <v>0</v>
      </c>
      <c r="AF143" s="61">
        <v>5026.59</v>
      </c>
      <c r="AI143" s="61">
        <v>0</v>
      </c>
      <c r="AO143" s="61">
        <f t="shared" si="90"/>
        <v>5026.59</v>
      </c>
      <c r="AR143" s="61">
        <v>5026.59</v>
      </c>
      <c r="AU143" s="61">
        <v>0</v>
      </c>
      <c r="AX143" s="61">
        <v>0</v>
      </c>
      <c r="BA143" s="61">
        <f>AR143+AU143+AX143</f>
        <v>5026.59</v>
      </c>
      <c r="BC143" s="61">
        <v>0</v>
      </c>
      <c r="BD143" s="63">
        <v>0</v>
      </c>
      <c r="BE143" s="63"/>
      <c r="BF143" s="61" t="b">
        <f t="shared" si="92"/>
        <v>0</v>
      </c>
      <c r="BH143" s="1">
        <f t="shared" si="80"/>
        <v>0</v>
      </c>
    </row>
    <row r="144" spans="1:60" ht="14.25" collapsed="1">
      <c r="A144" s="1" t="s">
        <v>569</v>
      </c>
      <c r="B144" s="96" t="s">
        <v>189</v>
      </c>
      <c r="C144" s="89" t="s">
        <v>508</v>
      </c>
      <c r="D144" s="97"/>
      <c r="E144" s="98">
        <f t="shared" si="81"/>
        <v>0</v>
      </c>
      <c r="F144" s="97"/>
      <c r="G144" s="97"/>
      <c r="H144" s="98">
        <f t="shared" si="82"/>
        <v>5027</v>
      </c>
      <c r="I144" s="97"/>
      <c r="J144" s="97"/>
      <c r="K144" s="98">
        <f t="shared" si="83"/>
        <v>0</v>
      </c>
      <c r="L144" s="97"/>
      <c r="M144" s="97"/>
      <c r="N144" s="98">
        <f t="shared" si="84"/>
        <v>0</v>
      </c>
      <c r="O144" s="97"/>
      <c r="P144" s="97"/>
      <c r="Q144" s="99">
        <f t="shared" si="85"/>
        <v>5027</v>
      </c>
      <c r="R144" s="97"/>
      <c r="S144" s="97"/>
      <c r="T144" s="98">
        <f t="shared" si="86"/>
        <v>5027</v>
      </c>
      <c r="U144" s="97"/>
      <c r="V144" s="97"/>
      <c r="W144" s="98">
        <f t="shared" si="93"/>
        <v>0</v>
      </c>
      <c r="X144" s="92"/>
      <c r="Y144" s="97"/>
      <c r="Z144" s="98">
        <f t="shared" si="88"/>
        <v>0</v>
      </c>
      <c r="AB144" s="14"/>
      <c r="AC144" s="39">
        <v>0</v>
      </c>
      <c r="AD144" s="14"/>
      <c r="AE144" s="14"/>
      <c r="AF144" s="26">
        <v>5026.59</v>
      </c>
      <c r="AG144" s="14"/>
      <c r="AH144" s="14"/>
      <c r="AI144" s="26">
        <v>0</v>
      </c>
      <c r="AJ144" s="14"/>
      <c r="AK144" s="14"/>
      <c r="AL144" s="26">
        <f t="shared" si="89"/>
        <v>0</v>
      </c>
      <c r="AM144" s="14"/>
      <c r="AN144" s="14"/>
      <c r="AO144" s="26">
        <f t="shared" si="90"/>
        <v>5026.59</v>
      </c>
      <c r="AP144" s="14"/>
      <c r="AQ144" s="14"/>
      <c r="AR144" s="30">
        <v>5026.59</v>
      </c>
      <c r="AS144" s="14"/>
      <c r="AT144" s="14"/>
      <c r="AU144" s="26">
        <v>0</v>
      </c>
      <c r="AV144" s="10"/>
      <c r="AW144" s="14"/>
      <c r="AX144" s="26">
        <v>0</v>
      </c>
      <c r="AY144" s="14"/>
      <c r="AZ144" s="14"/>
      <c r="BA144" s="30">
        <f t="shared" si="91"/>
        <v>5026.59</v>
      </c>
      <c r="BC144" s="1">
        <v>0</v>
      </c>
      <c r="BD144" s="1">
        <v>0</v>
      </c>
      <c r="BF144" s="1" t="b">
        <f t="shared" si="92"/>
        <v>0</v>
      </c>
      <c r="BH144" s="1">
        <f t="shared" si="80"/>
        <v>0</v>
      </c>
    </row>
    <row r="145" spans="1:60" s="61" customFormat="1" ht="14.25" hidden="1" outlineLevel="1">
      <c r="A145" s="61" t="s">
        <v>190</v>
      </c>
      <c r="B145" s="61" t="s">
        <v>191</v>
      </c>
      <c r="E145" s="62">
        <f>ROUND(AC145,round_as_displayed)</f>
        <v>0</v>
      </c>
      <c r="H145" s="62">
        <f>ROUND(AF145,round_as_displayed)</f>
        <v>0</v>
      </c>
      <c r="K145" s="62">
        <f>ROUND(AI145,round_as_displayed)</f>
        <v>-172</v>
      </c>
      <c r="N145" s="62">
        <f>ROUND(AL145,round_as_displayed)</f>
        <v>0</v>
      </c>
      <c r="Q145" s="62">
        <f>E145+H145+K145+N145</f>
        <v>-172</v>
      </c>
      <c r="T145" s="62">
        <f>ROUND(AR145,round_as_displayed)</f>
        <v>-172</v>
      </c>
      <c r="W145" s="62">
        <f t="shared" si="93"/>
        <v>0</v>
      </c>
      <c r="Z145" s="62">
        <f>ROUND(AX145,round_as_displayed)</f>
        <v>0</v>
      </c>
      <c r="AC145" s="61">
        <v>0</v>
      </c>
      <c r="AF145" s="61">
        <v>0</v>
      </c>
      <c r="AI145" s="61">
        <v>-171.63</v>
      </c>
      <c r="AO145" s="61">
        <f t="shared" si="90"/>
        <v>-171.63</v>
      </c>
      <c r="AR145" s="61">
        <v>-171.63</v>
      </c>
      <c r="AU145" s="61">
        <v>0</v>
      </c>
      <c r="AX145" s="61">
        <v>0</v>
      </c>
      <c r="BA145" s="61">
        <f>AR145+AU145+AX145</f>
        <v>-171.63</v>
      </c>
      <c r="BC145" s="61">
        <v>0</v>
      </c>
      <c r="BD145" s="63">
        <v>0</v>
      </c>
      <c r="BE145" s="63"/>
      <c r="BF145" s="61" t="b">
        <f t="shared" si="92"/>
        <v>0</v>
      </c>
      <c r="BH145" s="1">
        <f t="shared" si="80"/>
        <v>0</v>
      </c>
    </row>
    <row r="146" spans="1:60" ht="14.25" collapsed="1">
      <c r="A146" s="1" t="s">
        <v>75</v>
      </c>
      <c r="B146" s="50" t="s">
        <v>76</v>
      </c>
      <c r="C146" s="6" t="s">
        <v>508</v>
      </c>
      <c r="D146" s="14"/>
      <c r="E146" s="21">
        <f>ROUND(AC146,round_as_displayed)</f>
        <v>0</v>
      </c>
      <c r="F146" s="14"/>
      <c r="G146" s="14"/>
      <c r="H146" s="21">
        <f>ROUND(AF146,round_as_displayed)</f>
        <v>0</v>
      </c>
      <c r="I146" s="14"/>
      <c r="J146" s="14"/>
      <c r="K146" s="21">
        <f>ROUND(AI146,round_as_displayed)</f>
        <v>-172</v>
      </c>
      <c r="L146" s="14"/>
      <c r="M146" s="14"/>
      <c r="N146" s="21">
        <f>ROUND(AL146,round_as_displayed)</f>
        <v>0</v>
      </c>
      <c r="O146" s="14"/>
      <c r="P146" s="14"/>
      <c r="Q146" s="30">
        <f>E146+H146+K146+N146</f>
        <v>-172</v>
      </c>
      <c r="R146" s="14"/>
      <c r="S146" s="14"/>
      <c r="T146" s="21">
        <f>ROUND(AR146,round_as_displayed)</f>
        <v>-172</v>
      </c>
      <c r="U146" s="14"/>
      <c r="V146" s="14"/>
      <c r="W146" s="21">
        <f t="shared" si="93"/>
        <v>0</v>
      </c>
      <c r="X146" s="10"/>
      <c r="Y146" s="14"/>
      <c r="Z146" s="21">
        <f>ROUND(AX146,round_as_displayed)</f>
        <v>0</v>
      </c>
      <c r="AB146" s="14"/>
      <c r="AC146" s="39">
        <v>0</v>
      </c>
      <c r="AD146" s="14"/>
      <c r="AE146" s="14"/>
      <c r="AF146" s="26">
        <v>0</v>
      </c>
      <c r="AG146" s="14"/>
      <c r="AH146" s="14"/>
      <c r="AI146" s="26">
        <v>-171.63</v>
      </c>
      <c r="AJ146" s="14"/>
      <c r="AK146" s="14"/>
      <c r="AL146" s="26">
        <f>BC146</f>
        <v>0</v>
      </c>
      <c r="AM146" s="14"/>
      <c r="AN146" s="14"/>
      <c r="AO146" s="26">
        <f t="shared" si="90"/>
        <v>-171.63</v>
      </c>
      <c r="AP146" s="14"/>
      <c r="AQ146" s="14"/>
      <c r="AR146" s="30">
        <v>-171.63</v>
      </c>
      <c r="AS146" s="14"/>
      <c r="AT146" s="14"/>
      <c r="AU146" s="26">
        <v>0</v>
      </c>
      <c r="AV146" s="10"/>
      <c r="AW146" s="14"/>
      <c r="AX146" s="26">
        <v>0</v>
      </c>
      <c r="AY146" s="14"/>
      <c r="AZ146" s="14"/>
      <c r="BA146" s="30">
        <f>AR146+AU146+AX146</f>
        <v>-171.63</v>
      </c>
      <c r="BC146" s="1">
        <v>0</v>
      </c>
      <c r="BD146" s="1">
        <v>0</v>
      </c>
      <c r="BF146" s="1" t="b">
        <f t="shared" si="92"/>
        <v>0</v>
      </c>
      <c r="BH146" s="1">
        <f t="shared" si="80"/>
        <v>0</v>
      </c>
    </row>
    <row r="147" spans="1:60" ht="14.25" hidden="1">
      <c r="A147" s="1" t="s">
        <v>77</v>
      </c>
      <c r="B147" s="50" t="s">
        <v>78</v>
      </c>
      <c r="C147" s="6" t="s">
        <v>508</v>
      </c>
      <c r="D147" s="14"/>
      <c r="E147" s="21">
        <f>ROUND(AC147,round_as_displayed)</f>
        <v>0</v>
      </c>
      <c r="F147" s="14"/>
      <c r="G147" s="14"/>
      <c r="H147" s="21">
        <f>ROUND(AF147,round_as_displayed)</f>
        <v>0</v>
      </c>
      <c r="I147" s="14"/>
      <c r="J147" s="14"/>
      <c r="K147" s="21">
        <f>ROUND(AI147,round_as_displayed)</f>
        <v>0</v>
      </c>
      <c r="L147" s="14"/>
      <c r="M147" s="14"/>
      <c r="N147" s="21">
        <f>ROUND(AL147,round_as_displayed)</f>
        <v>0</v>
      </c>
      <c r="O147" s="14"/>
      <c r="P147" s="14"/>
      <c r="Q147" s="30">
        <f>E147+H147+K147+N147</f>
        <v>0</v>
      </c>
      <c r="R147" s="14"/>
      <c r="S147" s="14"/>
      <c r="T147" s="21">
        <f>ROUND(AR147,round_as_displayed)</f>
        <v>0</v>
      </c>
      <c r="U147" s="14"/>
      <c r="V147" s="14"/>
      <c r="W147" s="21">
        <f t="shared" si="93"/>
        <v>0</v>
      </c>
      <c r="X147" s="10"/>
      <c r="Y147" s="14"/>
      <c r="Z147" s="21">
        <f>ROUND(AX147,round_as_displayed)</f>
        <v>0</v>
      </c>
      <c r="AB147" s="14"/>
      <c r="AC147" s="39">
        <v>0</v>
      </c>
      <c r="AD147" s="14"/>
      <c r="AE147" s="14"/>
      <c r="AF147" s="26">
        <v>0</v>
      </c>
      <c r="AG147" s="14"/>
      <c r="AH147" s="14"/>
      <c r="AI147" s="26">
        <v>0</v>
      </c>
      <c r="AJ147" s="14"/>
      <c r="AK147" s="14"/>
      <c r="AL147" s="26">
        <f>BC147</f>
        <v>0</v>
      </c>
      <c r="AM147" s="14"/>
      <c r="AN147" s="14"/>
      <c r="AO147" s="26">
        <f t="shared" si="90"/>
        <v>0</v>
      </c>
      <c r="AP147" s="14"/>
      <c r="AQ147" s="14"/>
      <c r="AR147" s="30">
        <v>0</v>
      </c>
      <c r="AS147" s="14"/>
      <c r="AT147" s="14"/>
      <c r="AU147" s="26">
        <v>0</v>
      </c>
      <c r="AV147" s="10"/>
      <c r="AW147" s="14"/>
      <c r="AX147" s="26">
        <v>0</v>
      </c>
      <c r="AY147" s="14"/>
      <c r="AZ147" s="14"/>
      <c r="BA147" s="30">
        <f>AR147+AU147+AX147</f>
        <v>0</v>
      </c>
      <c r="BC147" s="1">
        <v>0</v>
      </c>
      <c r="BD147" s="1">
        <v>0</v>
      </c>
      <c r="BF147" s="1" t="b">
        <f t="shared" si="92"/>
        <v>1</v>
      </c>
      <c r="BH147" s="1">
        <f t="shared" si="80"/>
        <v>0</v>
      </c>
    </row>
    <row r="148" spans="1:60" s="61" customFormat="1" ht="14.25" hidden="1" outlineLevel="1">
      <c r="A148" s="61" t="s">
        <v>192</v>
      </c>
      <c r="B148" s="61" t="s">
        <v>193</v>
      </c>
      <c r="E148" s="62">
        <f>ROUND(AC148,round_as_displayed)</f>
        <v>0</v>
      </c>
      <c r="H148" s="62">
        <f>ROUND(AF148,round_as_displayed)</f>
        <v>3543</v>
      </c>
      <c r="K148" s="62">
        <f>ROUND(AI148,round_as_displayed)</f>
        <v>58472</v>
      </c>
      <c r="N148" s="62">
        <f>ROUND(AL148,round_as_displayed)</f>
        <v>0</v>
      </c>
      <c r="Q148" s="62">
        <f>E148+H148+K148+N148</f>
        <v>62015</v>
      </c>
      <c r="T148" s="62">
        <f>ROUND(AR148,round_as_displayed)</f>
        <v>48669</v>
      </c>
      <c r="W148" s="62">
        <f t="shared" si="93"/>
        <v>22463</v>
      </c>
      <c r="Z148" s="62">
        <f>ROUND(AX148,round_as_displayed)</f>
        <v>0</v>
      </c>
      <c r="AC148" s="61">
        <v>0</v>
      </c>
      <c r="AF148" s="61">
        <v>3542.89</v>
      </c>
      <c r="AI148" s="61">
        <v>58471.72</v>
      </c>
      <c r="AO148" s="61">
        <f t="shared" si="90"/>
        <v>62014.61</v>
      </c>
      <c r="AR148" s="61">
        <v>48668.93</v>
      </c>
      <c r="AU148" s="61">
        <v>22462.57</v>
      </c>
      <c r="AX148" s="61">
        <v>0</v>
      </c>
      <c r="BA148" s="61">
        <f>AR148+AU148+AX148</f>
        <v>71131.5</v>
      </c>
      <c r="BC148" s="61">
        <v>9116.89</v>
      </c>
      <c r="BD148" s="63">
        <v>2900</v>
      </c>
      <c r="BE148" s="63"/>
      <c r="BF148" s="61" t="b">
        <f t="shared" si="92"/>
        <v>0</v>
      </c>
      <c r="BH148" s="1">
        <f t="shared" si="80"/>
        <v>9117</v>
      </c>
    </row>
    <row r="149" spans="1:60" ht="14.25" collapsed="1">
      <c r="A149" s="1" t="s">
        <v>692</v>
      </c>
      <c r="B149" s="96" t="s">
        <v>385</v>
      </c>
      <c r="C149" s="89" t="s">
        <v>508</v>
      </c>
      <c r="D149" s="106"/>
      <c r="E149" s="98">
        <f t="shared" si="81"/>
        <v>0</v>
      </c>
      <c r="F149" s="89"/>
      <c r="G149" s="106"/>
      <c r="H149" s="98">
        <f t="shared" si="82"/>
        <v>3543</v>
      </c>
      <c r="I149" s="89"/>
      <c r="J149" s="106"/>
      <c r="K149" s="98">
        <f t="shared" si="83"/>
        <v>58472</v>
      </c>
      <c r="L149" s="89"/>
      <c r="M149" s="106"/>
      <c r="N149" s="98">
        <f t="shared" si="84"/>
        <v>9117</v>
      </c>
      <c r="O149" s="89"/>
      <c r="P149" s="106"/>
      <c r="Q149" s="99">
        <f t="shared" si="85"/>
        <v>71132</v>
      </c>
      <c r="R149" s="89"/>
      <c r="S149" s="106"/>
      <c r="T149" s="98">
        <f t="shared" si="86"/>
        <v>48669</v>
      </c>
      <c r="U149" s="89"/>
      <c r="V149" s="106"/>
      <c r="W149" s="98">
        <f t="shared" si="93"/>
        <v>22463</v>
      </c>
      <c r="X149" s="92"/>
      <c r="Y149" s="106"/>
      <c r="Z149" s="98">
        <f t="shared" si="88"/>
        <v>0</v>
      </c>
      <c r="AB149" s="49"/>
      <c r="AC149" s="41">
        <v>0</v>
      </c>
      <c r="AE149" s="49"/>
      <c r="AF149" s="27">
        <v>3542.89</v>
      </c>
      <c r="AH149" s="49"/>
      <c r="AI149" s="27">
        <v>58471.72</v>
      </c>
      <c r="AK149" s="49"/>
      <c r="AL149" s="26">
        <f t="shared" si="89"/>
        <v>9116.89</v>
      </c>
      <c r="AN149" s="49"/>
      <c r="AO149" s="26">
        <f t="shared" si="90"/>
        <v>71131.5</v>
      </c>
      <c r="AQ149" s="49"/>
      <c r="AR149" s="31">
        <v>48668.93</v>
      </c>
      <c r="AT149" s="49"/>
      <c r="AU149" s="27">
        <v>22462.57</v>
      </c>
      <c r="AV149" s="10"/>
      <c r="AW149" s="49"/>
      <c r="AX149" s="27">
        <v>0</v>
      </c>
      <c r="AZ149" s="49"/>
      <c r="BA149" s="30">
        <f t="shared" si="91"/>
        <v>71131.5</v>
      </c>
      <c r="BC149" s="1">
        <v>9116.89</v>
      </c>
      <c r="BD149" s="1">
        <v>2900</v>
      </c>
      <c r="BF149" s="1" t="b">
        <f t="shared" si="92"/>
        <v>0</v>
      </c>
      <c r="BH149" s="1">
        <f t="shared" si="80"/>
        <v>0</v>
      </c>
    </row>
    <row r="150" spans="2:60" ht="14.25">
      <c r="B150" s="56" t="s">
        <v>11</v>
      </c>
      <c r="C150" s="6" t="s">
        <v>508</v>
      </c>
      <c r="D150" s="7"/>
      <c r="E150" s="22">
        <f>E117+E118+E121+E123+E125+E127+E129+E131+E133+E134+E135+E137+E138+E142+E144+E149+E147+E146+E120+E140</f>
        <v>4125</v>
      </c>
      <c r="F150" s="6" t="s">
        <v>508</v>
      </c>
      <c r="G150" s="7"/>
      <c r="H150" s="22">
        <f>H117+H118+H121+H123+H125+H127+H129+H131+H133+H134+H135+H137+H138+H142+H144+H149+H147+H146+H120+H140</f>
        <v>81334</v>
      </c>
      <c r="I150" s="6" t="s">
        <v>508</v>
      </c>
      <c r="J150" s="7"/>
      <c r="K150" s="22">
        <f>K117+K118+K121+K123+K125+K127+K129+K131+K133+K134+K135+K137+K138+K142+K144+K149+K147+K146+K120+K140</f>
        <v>191779</v>
      </c>
      <c r="L150" s="6" t="s">
        <v>508</v>
      </c>
      <c r="M150" s="7"/>
      <c r="N150" s="22">
        <f>N117+N118+N121+N123+N125+N127+N129+N131+N133+N134+N135+N137+N138+N142+N144+N149+N147+N146+N120+N140</f>
        <v>36129</v>
      </c>
      <c r="O150" s="6" t="s">
        <v>508</v>
      </c>
      <c r="P150" s="7"/>
      <c r="Q150" s="22">
        <f>Q117+Q118+Q121+Q123+Q125+Q127+Q129+Q131+Q133+Q134+Q135+Q137+Q138+Q142+Q144+Q149+Q147+Q146+Q120+Q140</f>
        <v>313367</v>
      </c>
      <c r="R150" s="6" t="s">
        <v>508</v>
      </c>
      <c r="S150" s="7"/>
      <c r="T150" s="22">
        <f>T117+T118+T121+T123+T125+T127+T129+T131+T133+T134+T135+T137+T138+T142+T144+T149+T147+T146+T120+T140</f>
        <v>166066</v>
      </c>
      <c r="U150" s="6" t="s">
        <v>508</v>
      </c>
      <c r="V150" s="7"/>
      <c r="W150" s="22">
        <f>W117+W118+W121+W123+W125+W127+W129+W131+W133+W134+W135+W137+W138+W142+W144+W149+W147+W146+W120+W140</f>
        <v>146485</v>
      </c>
      <c r="X150" s="6" t="s">
        <v>508</v>
      </c>
      <c r="Y150" s="7"/>
      <c r="Z150" s="22">
        <f>Z117+Z118+Z121+Z123+Z125+Z127+Z129+Z131+Z133+Z134+Z135+Z137+Z138+Z142+Z144+Z149+Z147+Z146+Z120+Z140</f>
        <v>816</v>
      </c>
      <c r="AA150" s="6" t="s">
        <v>508</v>
      </c>
      <c r="AB150" s="7"/>
      <c r="AC150" s="22">
        <f>AC117+AC118+AC121+AC123+AC125+AC127+AC129+AC131+AC133+AC134+AC135+AC137+AC138+AC142+AC144+AC149+AC147+AC146+AC120+AC140</f>
        <v>4125.06</v>
      </c>
      <c r="AD150" s="6" t="s">
        <v>508</v>
      </c>
      <c r="AE150" s="7"/>
      <c r="AF150" s="22">
        <f>AF117+AF118+AF121+AF123+AF125+AF127+AF129+AF131+AF133+AF134+AF135+AF137+AF138+AF142+AF144+AF149+AF147+AF146+AF120+AF140</f>
        <v>81333.4</v>
      </c>
      <c r="AG150" s="6" t="s">
        <v>508</v>
      </c>
      <c r="AH150" s="7"/>
      <c r="AI150" s="22">
        <f>AI117+AI118+AI121+AI123+AI125+AI127+AI129+AI131+AI133+AI134+AI135+AI137+AI138+AI142+AI144+AI149+AI147+AI146+AI120+AI140</f>
        <v>191779.01</v>
      </c>
      <c r="AJ150" s="6" t="s">
        <v>508</v>
      </c>
      <c r="AK150" s="7"/>
      <c r="AL150" s="22">
        <f>AL117+AL118+AL121+AL123+AL125+AL127+AL129+AL131+AL133+AL134+AL135+AL137+AL138+AL142+AL144+AL149+AL147+AL146+AL120+AL140</f>
        <v>36128.91</v>
      </c>
      <c r="AM150" s="6" t="s">
        <v>508</v>
      </c>
      <c r="AN150" s="7"/>
      <c r="AO150" s="22">
        <f>AO117+AO118+AO121+AO123+AO125+AO127+AO129+AO131+AO133+AO134+AO135+AO137+AO138+AO142+AO144+AO149+AO147+AO146+AO120+AO140</f>
        <v>313366.38000000006</v>
      </c>
      <c r="AP150" s="6" t="s">
        <v>508</v>
      </c>
      <c r="AQ150" s="7"/>
      <c r="AR150" s="22">
        <f>AR117+AR118+AR121+AR123+AR125+AR127+AR129+AR131+AR133+AR134+AR135+AR137+AR138+AR142+AR144+AR149+AR147+AR146+AR120+AR140</f>
        <v>166065.58</v>
      </c>
      <c r="AS150" s="6" t="s">
        <v>508</v>
      </c>
      <c r="AT150" s="7"/>
      <c r="AU150" s="22">
        <f>AU117+AU118+AU121+AU123+AU125+AU127+AU129+AU131+AU133+AU134+AU135+AU137+AU138+AU142+AU144+AU149+AU147+AU146+AU120+AU140</f>
        <v>146484.85</v>
      </c>
      <c r="AV150" s="6" t="s">
        <v>508</v>
      </c>
      <c r="AW150" s="7"/>
      <c r="AX150" s="22">
        <f>AX117+AX118+AX121+AX123+AX125+AX127+AX129+AX131+AX133+AX134+AX135+AX137+AX138+AX142+AX144+AX149+AX147+AX146+AX120+AX140</f>
        <v>815.95</v>
      </c>
      <c r="AY150" s="6" t="s">
        <v>508</v>
      </c>
      <c r="AZ150" s="7"/>
      <c r="BA150" s="22">
        <f>BA117+BA118+BA121+BA123+BA125+BA127+BA129+BA131+BA133+BA134+BA135+BA137+BA138+BA142+BA144+BA149+BA147+BA146+BA120+BA140</f>
        <v>313366.37999999995</v>
      </c>
      <c r="BF150" s="1" t="b">
        <f>BF116</f>
        <v>0</v>
      </c>
      <c r="BH150" s="1">
        <f t="shared" si="80"/>
        <v>0</v>
      </c>
    </row>
    <row r="151" spans="2:60" ht="14.25">
      <c r="B151" s="105"/>
      <c r="C151" s="89"/>
      <c r="D151" s="109"/>
      <c r="E151" s="110"/>
      <c r="F151" s="89"/>
      <c r="G151" s="109"/>
      <c r="H151" s="110"/>
      <c r="I151" s="89"/>
      <c r="J151" s="109"/>
      <c r="K151" s="110"/>
      <c r="L151" s="89"/>
      <c r="M151" s="109"/>
      <c r="N151" s="110"/>
      <c r="O151" s="89"/>
      <c r="P151" s="109"/>
      <c r="Q151" s="111"/>
      <c r="R151" s="89"/>
      <c r="S151" s="109"/>
      <c r="T151" s="110"/>
      <c r="U151" s="89"/>
      <c r="V151" s="109"/>
      <c r="W151" s="110"/>
      <c r="X151" s="92"/>
      <c r="Y151" s="109"/>
      <c r="Z151" s="110"/>
      <c r="AB151" s="60"/>
      <c r="AC151" s="42"/>
      <c r="AE151" s="60"/>
      <c r="AF151" s="28"/>
      <c r="AH151" s="60"/>
      <c r="AI151" s="28"/>
      <c r="AK151" s="60"/>
      <c r="AL151" s="28"/>
      <c r="AN151" s="60"/>
      <c r="AO151" s="28"/>
      <c r="AQ151" s="60"/>
      <c r="AR151" s="32"/>
      <c r="AT151" s="60"/>
      <c r="AU151" s="28"/>
      <c r="AV151" s="10"/>
      <c r="AW151" s="60"/>
      <c r="AX151" s="28"/>
      <c r="AZ151" s="60"/>
      <c r="BA151" s="32"/>
      <c r="BH151" s="1">
        <f t="shared" si="80"/>
        <v>0</v>
      </c>
    </row>
    <row r="152" spans="2:60" ht="14.25" hidden="1">
      <c r="B152" s="144" t="s">
        <v>911</v>
      </c>
      <c r="D152" s="14"/>
      <c r="E152" s="21"/>
      <c r="F152" s="14"/>
      <c r="G152" s="14"/>
      <c r="H152" s="21"/>
      <c r="I152" s="14"/>
      <c r="J152" s="14"/>
      <c r="K152" s="21"/>
      <c r="L152" s="14"/>
      <c r="M152" s="14"/>
      <c r="N152" s="21"/>
      <c r="O152" s="14"/>
      <c r="P152" s="14"/>
      <c r="Q152" s="30"/>
      <c r="R152" s="14"/>
      <c r="S152" s="14"/>
      <c r="T152" s="21"/>
      <c r="U152" s="14"/>
      <c r="V152" s="14"/>
      <c r="W152" s="21"/>
      <c r="X152" s="10"/>
      <c r="Y152" s="14"/>
      <c r="Z152" s="21"/>
      <c r="AB152" s="14"/>
      <c r="AC152" s="39"/>
      <c r="AD152" s="14"/>
      <c r="AE152" s="14"/>
      <c r="AF152" s="26"/>
      <c r="AG152" s="14"/>
      <c r="AH152" s="14"/>
      <c r="AI152" s="26"/>
      <c r="AJ152" s="14"/>
      <c r="AK152" s="14"/>
      <c r="AL152" s="26"/>
      <c r="AM152" s="14"/>
      <c r="AN152" s="14"/>
      <c r="AO152" s="26"/>
      <c r="AP152" s="14"/>
      <c r="AQ152" s="14"/>
      <c r="AR152" s="30"/>
      <c r="AS152" s="14"/>
      <c r="AT152" s="14"/>
      <c r="AU152" s="26"/>
      <c r="AV152" s="10"/>
      <c r="AW152" s="14"/>
      <c r="AX152" s="26"/>
      <c r="AY152" s="14"/>
      <c r="AZ152" s="14"/>
      <c r="BA152" s="30"/>
      <c r="BF152" s="1" t="b">
        <f>IF(AND(BF78,BF81,BF83,BF84,BF85,BF86,BF88,BF101,BF104),TRUE,FALSE)</f>
        <v>0</v>
      </c>
      <c r="BH152" s="1">
        <f t="shared" si="80"/>
        <v>0</v>
      </c>
    </row>
    <row r="153" spans="1:53" ht="14.25" hidden="1">
      <c r="A153" s="1" t="s">
        <v>572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</row>
    <row r="154" s="61" customFormat="1" ht="14.25" hidden="1" outlineLevel="1">
      <c r="A154" s="61" t="s">
        <v>194</v>
      </c>
    </row>
    <row r="155" s="61" customFormat="1" ht="14.25" hidden="1" outlineLevel="1">
      <c r="A155" s="61" t="s">
        <v>195</v>
      </c>
    </row>
    <row r="156" spans="1:53" ht="14.25" hidden="1">
      <c r="A156" s="1" t="s">
        <v>693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</row>
    <row r="157" s="61" customFormat="1" ht="14.25" hidden="1" outlineLevel="1">
      <c r="A157" s="61" t="s">
        <v>196</v>
      </c>
    </row>
    <row r="158" spans="1:53" ht="14.25" hidden="1">
      <c r="A158" s="1" t="s">
        <v>573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</row>
    <row r="159" spans="1:53" ht="14.25" hidden="1">
      <c r="A159" s="1" t="s">
        <v>570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</row>
    <row r="160" spans="1:53" ht="14.25" hidden="1">
      <c r="A160" s="1" t="s">
        <v>574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</row>
    <row r="161" spans="1:53" ht="14.25" hidden="1">
      <c r="A161" s="1" t="s">
        <v>694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</row>
    <row r="162" s="61" customFormat="1" ht="14.25" hidden="1" outlineLevel="1">
      <c r="A162" s="61" t="s">
        <v>198</v>
      </c>
    </row>
    <row r="163" spans="1:53" ht="14.25" hidden="1">
      <c r="A163" s="1" t="s">
        <v>571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</row>
    <row r="164" s="61" customFormat="1" ht="14.25" hidden="1" outlineLevel="1">
      <c r="A164" s="61" t="s">
        <v>200</v>
      </c>
    </row>
    <row r="165" s="61" customFormat="1" ht="14.25" hidden="1" outlineLevel="1">
      <c r="A165" s="61" t="s">
        <v>201</v>
      </c>
    </row>
    <row r="166" s="61" customFormat="1" ht="14.25" hidden="1" outlineLevel="1">
      <c r="A166" s="61" t="s">
        <v>202</v>
      </c>
    </row>
    <row r="167" s="61" customFormat="1" ht="14.25" hidden="1" outlineLevel="1">
      <c r="A167" s="61" t="s">
        <v>203</v>
      </c>
    </row>
    <row r="168" s="61" customFormat="1" ht="14.25" hidden="1" outlineLevel="1">
      <c r="A168" s="61" t="s">
        <v>204</v>
      </c>
    </row>
    <row r="169" s="61" customFormat="1" ht="14.25" hidden="1" outlineLevel="1">
      <c r="A169" s="61" t="s">
        <v>205</v>
      </c>
    </row>
    <row r="170" s="61" customFormat="1" ht="14.25" hidden="1" outlineLevel="1">
      <c r="A170" s="61" t="s">
        <v>206</v>
      </c>
    </row>
    <row r="171" s="61" customFormat="1" ht="14.25" hidden="1" outlineLevel="1">
      <c r="A171" s="61" t="s">
        <v>207</v>
      </c>
    </row>
    <row r="172" s="61" customFormat="1" ht="14.25" hidden="1" outlineLevel="1">
      <c r="A172" s="61" t="s">
        <v>208</v>
      </c>
    </row>
    <row r="173" s="61" customFormat="1" ht="14.25" hidden="1" outlineLevel="1">
      <c r="A173" s="61" t="s">
        <v>209</v>
      </c>
    </row>
    <row r="174" s="61" customFormat="1" ht="14.25" hidden="1" outlineLevel="1">
      <c r="A174" s="61" t="s">
        <v>210</v>
      </c>
    </row>
    <row r="175" s="61" customFormat="1" ht="14.25" hidden="1" outlineLevel="1">
      <c r="A175" s="61" t="s">
        <v>211</v>
      </c>
    </row>
    <row r="176" spans="1:53" ht="14.25" hidden="1">
      <c r="A176" s="1" t="s">
        <v>575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</row>
    <row r="177" s="61" customFormat="1" ht="14.25" hidden="1" outlineLevel="1">
      <c r="A177" s="61" t="s">
        <v>212</v>
      </c>
    </row>
    <row r="178" spans="1:53" ht="14.25" hidden="1">
      <c r="A178" s="1" t="s">
        <v>107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</row>
    <row r="179" spans="1:53" ht="14.25" hidden="1">
      <c r="A179" s="1" t="s">
        <v>576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</row>
    <row r="180" spans="2:60" ht="14.25" hidden="1">
      <c r="B180" s="56" t="s">
        <v>12</v>
      </c>
      <c r="C180" s="6" t="s">
        <v>508</v>
      </c>
      <c r="D180" s="7"/>
      <c r="E180" s="22"/>
      <c r="G180" s="7"/>
      <c r="H180" s="22"/>
      <c r="J180" s="7"/>
      <c r="K180" s="22"/>
      <c r="M180" s="7"/>
      <c r="N180" s="22"/>
      <c r="P180" s="7"/>
      <c r="Q180" s="22"/>
      <c r="S180" s="7"/>
      <c r="T180" s="22"/>
      <c r="V180" s="7"/>
      <c r="W180" s="22"/>
      <c r="Y180" s="7"/>
      <c r="Z180" s="22"/>
      <c r="AA180" s="6" t="s">
        <v>508</v>
      </c>
      <c r="AB180" s="7"/>
      <c r="AC180" s="22">
        <f>AC78+AC81+AC83+AC84+AC85+AC86+AC88+AC101+AC104+AC103</f>
        <v>-85662.83</v>
      </c>
      <c r="AD180" s="6" t="s">
        <v>508</v>
      </c>
      <c r="AE180" s="7"/>
      <c r="AF180" s="22">
        <f>AF78+AF81+AF83+AF84+AF85+AF86+AF88+AF101+AF104+AF103</f>
        <v>3430.41</v>
      </c>
      <c r="AG180" s="6" t="s">
        <v>508</v>
      </c>
      <c r="AH180" s="7"/>
      <c r="AI180" s="22">
        <f>AI78+AI81+AI83+AI84+AI85+AI86+AI88+AI101+AI104+AI103</f>
        <v>3530.79</v>
      </c>
      <c r="AJ180" s="6" t="s">
        <v>508</v>
      </c>
      <c r="AK180" s="7"/>
      <c r="AL180" s="22">
        <f>AL78+AL81+AL83+AL84+AL85+AL86+AL88+AL101+AL104+AL103</f>
        <v>1649902.61</v>
      </c>
      <c r="AM180" s="6" t="s">
        <v>508</v>
      </c>
      <c r="AN180" s="7"/>
      <c r="AO180" s="22">
        <f>AO78+AO81+AO83+AO84+AO85+AO86+AO88+AO101+AO104+AO103</f>
        <v>1571200.98</v>
      </c>
      <c r="AP180" s="6" t="s">
        <v>508</v>
      </c>
      <c r="AQ180" s="7"/>
      <c r="AR180" s="22">
        <f>AR78+AR81+AR83+AR84+AR85+AR86+AR88+AR101+AR104+AR103</f>
        <v>466023.70999999996</v>
      </c>
      <c r="AS180" s="6" t="s">
        <v>508</v>
      </c>
      <c r="AT180" s="7"/>
      <c r="AU180" s="22">
        <f>AU78+AU81+AU83+AU84+AU85+AU86+AU88+AU101+AU104+AU103</f>
        <v>1191233.8499999999</v>
      </c>
      <c r="AV180" s="6" t="s">
        <v>508</v>
      </c>
      <c r="AW180" s="7"/>
      <c r="AX180" s="22">
        <f>AX78+AX81+AX83+AX84+AX85+AX86+AX88+AX101+AX104+AX103</f>
        <v>-86056.58</v>
      </c>
      <c r="AY180" s="6" t="s">
        <v>508</v>
      </c>
      <c r="AZ180" s="7"/>
      <c r="BA180" s="22">
        <f>BA78+BA81+BA83+BA84+BA85+BA86+BA88+BA101+BA104+BA103</f>
        <v>1571200.98</v>
      </c>
      <c r="BF180" s="1" t="b">
        <f>BF152</f>
        <v>0</v>
      </c>
      <c r="BH180" s="1">
        <f aca="true" t="shared" si="94" ref="BH180:BH242">SUM(T180:Z180)-SUM(E180:N180)</f>
        <v>0</v>
      </c>
    </row>
    <row r="181" spans="2:60" ht="14.25" hidden="1">
      <c r="B181" s="101"/>
      <c r="C181" s="89"/>
      <c r="D181" s="109"/>
      <c r="E181" s="110"/>
      <c r="F181" s="89"/>
      <c r="G181" s="109"/>
      <c r="H181" s="110"/>
      <c r="I181" s="89"/>
      <c r="J181" s="109"/>
      <c r="K181" s="110"/>
      <c r="L181" s="89"/>
      <c r="M181" s="109"/>
      <c r="N181" s="110"/>
      <c r="O181" s="89"/>
      <c r="P181" s="109"/>
      <c r="Q181" s="110"/>
      <c r="R181" s="89"/>
      <c r="S181" s="109"/>
      <c r="T181" s="110"/>
      <c r="U181" s="89"/>
      <c r="V181" s="109"/>
      <c r="W181" s="110"/>
      <c r="X181" s="89"/>
      <c r="Y181" s="109"/>
      <c r="Z181" s="110"/>
      <c r="AB181" s="60"/>
      <c r="AC181" s="42"/>
      <c r="AE181" s="60"/>
      <c r="AF181" s="42"/>
      <c r="AH181" s="60"/>
      <c r="AI181" s="42"/>
      <c r="AK181" s="60"/>
      <c r="AL181" s="42"/>
      <c r="AN181" s="60"/>
      <c r="AO181" s="42"/>
      <c r="AQ181" s="60"/>
      <c r="AR181" s="24"/>
      <c r="AT181" s="60"/>
      <c r="AU181" s="24"/>
      <c r="AW181" s="60"/>
      <c r="AX181" s="24"/>
      <c r="AZ181" s="60"/>
      <c r="BA181" s="24"/>
      <c r="BH181" s="1">
        <f t="shared" si="94"/>
        <v>0</v>
      </c>
    </row>
    <row r="182" spans="1:60" ht="14.25" hidden="1">
      <c r="A182" s="1" t="s">
        <v>38</v>
      </c>
      <c r="B182" s="96"/>
      <c r="C182" s="89" t="s">
        <v>508</v>
      </c>
      <c r="D182" s="106"/>
      <c r="E182" s="98">
        <f>ROUND(AC182,round_as_displayed)</f>
        <v>0</v>
      </c>
      <c r="F182" s="89"/>
      <c r="G182" s="106"/>
      <c r="H182" s="98">
        <f>ROUND(AF182,round_as_displayed)</f>
        <v>0</v>
      </c>
      <c r="I182" s="89"/>
      <c r="J182" s="106"/>
      <c r="K182" s="98">
        <f>ROUND(AI182,round_as_displayed)</f>
        <v>0</v>
      </c>
      <c r="L182" s="89"/>
      <c r="M182" s="106"/>
      <c r="N182" s="98">
        <f>ROUND(AL182,round_as_displayed)</f>
        <v>0</v>
      </c>
      <c r="O182" s="89"/>
      <c r="P182" s="106"/>
      <c r="Q182" s="99">
        <f>E182+H182+K182+N182</f>
        <v>0</v>
      </c>
      <c r="R182" s="89"/>
      <c r="S182" s="106"/>
      <c r="T182" s="98">
        <f>ROUND(AR182,round_as_displayed)</f>
        <v>0</v>
      </c>
      <c r="U182" s="89"/>
      <c r="V182" s="106"/>
      <c r="W182" s="98">
        <f>ROUND(AU182,round_as_displayed)</f>
        <v>0</v>
      </c>
      <c r="X182" s="92"/>
      <c r="Y182" s="106"/>
      <c r="Z182" s="98">
        <f>ROUND(AX182,round_as_displayed)</f>
        <v>0</v>
      </c>
      <c r="AB182" s="49"/>
      <c r="AC182" s="41">
        <v>0</v>
      </c>
      <c r="AE182" s="49"/>
      <c r="AF182" s="27">
        <v>0</v>
      </c>
      <c r="AH182" s="49"/>
      <c r="AI182" s="27">
        <v>0</v>
      </c>
      <c r="AK182" s="49"/>
      <c r="AL182" s="26">
        <f>BC182</f>
        <v>0</v>
      </c>
      <c r="AN182" s="49"/>
      <c r="AO182" s="26">
        <f>AC182+AF182+AI182+AL182</f>
        <v>0</v>
      </c>
      <c r="AQ182" s="49"/>
      <c r="AR182" s="31">
        <v>0</v>
      </c>
      <c r="AT182" s="49"/>
      <c r="AU182" s="27">
        <v>0</v>
      </c>
      <c r="AV182" s="10"/>
      <c r="AW182" s="49"/>
      <c r="AX182" s="27">
        <v>0</v>
      </c>
      <c r="AZ182" s="49"/>
      <c r="BA182" s="30">
        <f>AR182+AU182+AX182</f>
        <v>0</v>
      </c>
      <c r="BC182" s="1">
        <v>0</v>
      </c>
      <c r="BD182" s="1">
        <v>0</v>
      </c>
      <c r="BF182" s="1" t="b">
        <f>IF(AND(AC182=0,AF182=0,AI182=0,AL182=0),TRUE,FALSE)</f>
        <v>1</v>
      </c>
      <c r="BH182" s="1">
        <f t="shared" si="94"/>
        <v>0</v>
      </c>
    </row>
    <row r="183" spans="2:60" ht="14.25" hidden="1">
      <c r="B183" s="55"/>
      <c r="D183" s="60"/>
      <c r="E183" s="24"/>
      <c r="G183" s="60"/>
      <c r="H183" s="24"/>
      <c r="J183" s="60"/>
      <c r="K183" s="24"/>
      <c r="M183" s="60"/>
      <c r="N183" s="24"/>
      <c r="P183" s="60"/>
      <c r="Q183" s="32"/>
      <c r="S183" s="60"/>
      <c r="T183" s="24"/>
      <c r="V183" s="60"/>
      <c r="W183" s="24"/>
      <c r="X183" s="10"/>
      <c r="Y183" s="60"/>
      <c r="Z183" s="24"/>
      <c r="AB183" s="60"/>
      <c r="AC183" s="42"/>
      <c r="AE183" s="60"/>
      <c r="AF183" s="28"/>
      <c r="AH183" s="60"/>
      <c r="AI183" s="28"/>
      <c r="AK183" s="60"/>
      <c r="AL183" s="28"/>
      <c r="AN183" s="60"/>
      <c r="AO183" s="28"/>
      <c r="AQ183" s="60"/>
      <c r="AR183" s="32"/>
      <c r="AT183" s="60"/>
      <c r="AU183" s="28"/>
      <c r="AV183" s="10"/>
      <c r="AW183" s="60"/>
      <c r="AX183" s="28"/>
      <c r="AZ183" s="60"/>
      <c r="BA183" s="32"/>
      <c r="BH183" s="1">
        <f t="shared" si="94"/>
        <v>0</v>
      </c>
    </row>
    <row r="184" spans="2:60" ht="14.25">
      <c r="B184" s="94" t="s">
        <v>577</v>
      </c>
      <c r="C184" s="89"/>
      <c r="D184" s="97"/>
      <c r="E184" s="98"/>
      <c r="F184" s="97"/>
      <c r="G184" s="97"/>
      <c r="H184" s="98"/>
      <c r="I184" s="97"/>
      <c r="J184" s="97"/>
      <c r="K184" s="98"/>
      <c r="L184" s="97"/>
      <c r="M184" s="97"/>
      <c r="N184" s="98"/>
      <c r="O184" s="97"/>
      <c r="P184" s="97"/>
      <c r="Q184" s="99"/>
      <c r="R184" s="97"/>
      <c r="S184" s="97"/>
      <c r="T184" s="98"/>
      <c r="U184" s="97"/>
      <c r="V184" s="97"/>
      <c r="W184" s="98"/>
      <c r="X184" s="92"/>
      <c r="Y184" s="97"/>
      <c r="Z184" s="98"/>
      <c r="AB184" s="14"/>
      <c r="AC184" s="39"/>
      <c r="AD184" s="14"/>
      <c r="AE184" s="14"/>
      <c r="AF184" s="26"/>
      <c r="AG184" s="14"/>
      <c r="AH184" s="14"/>
      <c r="AI184" s="26"/>
      <c r="AJ184" s="14"/>
      <c r="AK184" s="14"/>
      <c r="AL184" s="26"/>
      <c r="AM184" s="14"/>
      <c r="AN184" s="14"/>
      <c r="AO184" s="26"/>
      <c r="AP184" s="14"/>
      <c r="AQ184" s="14"/>
      <c r="AR184" s="30"/>
      <c r="AS184" s="14"/>
      <c r="AT184" s="14"/>
      <c r="AU184" s="26"/>
      <c r="AV184" s="10"/>
      <c r="AW184" s="14"/>
      <c r="AX184" s="26"/>
      <c r="AY184" s="14"/>
      <c r="AZ184" s="14"/>
      <c r="BA184" s="30"/>
      <c r="BF184" s="1" t="b">
        <f>IF(AND(BF186,BF188,BF190,BF191,BF193,BF194,BF195,BF197,BF198,BF200),TRUE,FALSE)</f>
        <v>0</v>
      </c>
      <c r="BH184" s="1">
        <f t="shared" si="94"/>
        <v>0</v>
      </c>
    </row>
    <row r="185" spans="1:60" s="61" customFormat="1" ht="14.25" hidden="1" outlineLevel="1">
      <c r="A185" s="61" t="s">
        <v>213</v>
      </c>
      <c r="B185" s="107" t="s">
        <v>214</v>
      </c>
      <c r="C185" s="107"/>
      <c r="D185" s="107"/>
      <c r="E185" s="108">
        <f>ROUND(AC185,round_as_displayed)</f>
        <v>0</v>
      </c>
      <c r="F185" s="107"/>
      <c r="G185" s="107"/>
      <c r="H185" s="108">
        <f>ROUND(AF185,round_as_displayed)</f>
        <v>20748</v>
      </c>
      <c r="I185" s="107"/>
      <c r="J185" s="107"/>
      <c r="K185" s="108">
        <f>ROUND(AI185,round_as_displayed)</f>
        <v>1902</v>
      </c>
      <c r="L185" s="107"/>
      <c r="M185" s="107"/>
      <c r="N185" s="108">
        <f>ROUND(AL185,round_as_displayed)</f>
        <v>0</v>
      </c>
      <c r="O185" s="107"/>
      <c r="P185" s="107"/>
      <c r="Q185" s="108">
        <f>E185+H185+K185+N185</f>
        <v>22650</v>
      </c>
      <c r="R185" s="107"/>
      <c r="S185" s="107"/>
      <c r="T185" s="108">
        <f>ROUND(AR185,round_as_displayed)</f>
        <v>23150</v>
      </c>
      <c r="U185" s="107"/>
      <c r="V185" s="107"/>
      <c r="W185" s="108">
        <f>ROUND(AU185,round_as_displayed)</f>
        <v>7339</v>
      </c>
      <c r="X185" s="107"/>
      <c r="Y185" s="107"/>
      <c r="Z185" s="108">
        <f>ROUND(AX185,round_as_displayed)</f>
        <v>0</v>
      </c>
      <c r="AC185" s="61">
        <v>0</v>
      </c>
      <c r="AF185" s="61">
        <v>20748.46</v>
      </c>
      <c r="AI185" s="61">
        <v>1902</v>
      </c>
      <c r="AO185" s="61">
        <f>AC185+AF185+AI185+AL185</f>
        <v>22650.46</v>
      </c>
      <c r="AR185" s="61">
        <v>23149.97</v>
      </c>
      <c r="AU185" s="61">
        <v>7339.2</v>
      </c>
      <c r="AX185" s="61">
        <v>0</v>
      </c>
      <c r="BA185" s="61">
        <f>AR185+AU185+AX185</f>
        <v>30489.170000000002</v>
      </c>
      <c r="BC185" s="61">
        <v>7838.71</v>
      </c>
      <c r="BD185" s="63">
        <v>0</v>
      </c>
      <c r="BE185" s="63"/>
      <c r="BF185" s="61" t="b">
        <f>IF(AND(AC185=0,AF185=0,AI185=0,AL185=0),TRUE,FALSE)</f>
        <v>0</v>
      </c>
      <c r="BH185" s="1">
        <f t="shared" si="94"/>
        <v>7839</v>
      </c>
    </row>
    <row r="186" spans="1:60" ht="14.25" collapsed="1">
      <c r="A186" s="1" t="s">
        <v>578</v>
      </c>
      <c r="B186" s="50" t="s">
        <v>405</v>
      </c>
      <c r="C186" s="6" t="s">
        <v>508</v>
      </c>
      <c r="D186" s="14"/>
      <c r="E186" s="21">
        <f aca="true" t="shared" si="95" ref="E186:E200">ROUND(AC186,round_as_displayed)</f>
        <v>0</v>
      </c>
      <c r="F186" s="14"/>
      <c r="G186" s="14"/>
      <c r="H186" s="21">
        <f aca="true" t="shared" si="96" ref="H186:H200">ROUND(AF186,round_as_displayed)</f>
        <v>20748</v>
      </c>
      <c r="I186" s="14"/>
      <c r="J186" s="14"/>
      <c r="K186" s="21">
        <f aca="true" t="shared" si="97" ref="K186:K200">ROUND(AI186,round_as_displayed)</f>
        <v>1902</v>
      </c>
      <c r="L186" s="14"/>
      <c r="M186" s="14"/>
      <c r="N186" s="21">
        <f aca="true" t="shared" si="98" ref="N186:N200">ROUND(AL186,round_as_displayed)</f>
        <v>7839</v>
      </c>
      <c r="O186" s="14"/>
      <c r="P186" s="14"/>
      <c r="Q186" s="30">
        <f aca="true" t="shared" si="99" ref="Q186:Q200">E186+H186+K186+N186</f>
        <v>30489</v>
      </c>
      <c r="R186" s="14"/>
      <c r="S186" s="14"/>
      <c r="T186" s="21">
        <f aca="true" t="shared" si="100" ref="T186:T200">ROUND(AR186,round_as_displayed)</f>
        <v>23150</v>
      </c>
      <c r="U186" s="14"/>
      <c r="V186" s="14"/>
      <c r="W186" s="21">
        <f aca="true" t="shared" si="101" ref="W186:W200">ROUND(AU186,round_as_displayed)</f>
        <v>7339</v>
      </c>
      <c r="X186" s="10"/>
      <c r="Y186" s="14"/>
      <c r="Z186" s="21">
        <f aca="true" t="shared" si="102" ref="Z186:Z200">ROUND(AX186,round_as_displayed)</f>
        <v>0</v>
      </c>
      <c r="AB186" s="14"/>
      <c r="AC186" s="39">
        <v>0</v>
      </c>
      <c r="AD186" s="14"/>
      <c r="AE186" s="14"/>
      <c r="AF186" s="26">
        <v>20748.46</v>
      </c>
      <c r="AG186" s="14"/>
      <c r="AH186" s="14"/>
      <c r="AI186" s="26">
        <v>1902</v>
      </c>
      <c r="AJ186" s="14"/>
      <c r="AK186" s="14"/>
      <c r="AL186" s="26">
        <f aca="true" t="shared" si="103" ref="AL186:AL200">BC186</f>
        <v>7838.71</v>
      </c>
      <c r="AM186" s="14"/>
      <c r="AN186" s="14"/>
      <c r="AO186" s="26">
        <f aca="true" t="shared" si="104" ref="AO186:AO200">AC186+AF186+AI186+AL186</f>
        <v>30489.17</v>
      </c>
      <c r="AP186" s="14"/>
      <c r="AQ186" s="14"/>
      <c r="AR186" s="30">
        <v>23149.97</v>
      </c>
      <c r="AS186" s="14"/>
      <c r="AT186" s="14"/>
      <c r="AU186" s="26">
        <v>7339.2</v>
      </c>
      <c r="AV186" s="10"/>
      <c r="AW186" s="14"/>
      <c r="AX186" s="26">
        <v>0</v>
      </c>
      <c r="AY186" s="14"/>
      <c r="AZ186" s="14"/>
      <c r="BA186" s="30">
        <f aca="true" t="shared" si="105" ref="BA186:BA200">AR186+AU186+AX186</f>
        <v>30489.170000000002</v>
      </c>
      <c r="BC186" s="1">
        <v>7838.71</v>
      </c>
      <c r="BD186" s="1">
        <v>0</v>
      </c>
      <c r="BF186" s="1" t="b">
        <f aca="true" t="shared" si="106" ref="BF186:BF200">IF(AND(AC186=0,AF186=0,AI186=0,AL186=0),TRUE,FALSE)</f>
        <v>0</v>
      </c>
      <c r="BH186" s="1">
        <f t="shared" si="94"/>
        <v>0</v>
      </c>
    </row>
    <row r="187" spans="1:60" s="61" customFormat="1" ht="14.25" hidden="1" outlineLevel="1">
      <c r="A187" s="61" t="s">
        <v>215</v>
      </c>
      <c r="B187" s="107" t="s">
        <v>216</v>
      </c>
      <c r="C187" s="107"/>
      <c r="D187" s="107"/>
      <c r="E187" s="108">
        <f>ROUND(AC187,round_as_displayed)</f>
        <v>15832</v>
      </c>
      <c r="F187" s="107"/>
      <c r="G187" s="107"/>
      <c r="H187" s="108">
        <f>ROUND(AF187,round_as_displayed)</f>
        <v>5643</v>
      </c>
      <c r="I187" s="107"/>
      <c r="J187" s="107"/>
      <c r="K187" s="108">
        <f>ROUND(AI187,round_as_displayed)</f>
        <v>0</v>
      </c>
      <c r="L187" s="107"/>
      <c r="M187" s="107"/>
      <c r="N187" s="108">
        <f>ROUND(AL187,round_as_displayed)</f>
        <v>0</v>
      </c>
      <c r="O187" s="107"/>
      <c r="P187" s="107"/>
      <c r="Q187" s="108">
        <f>E187+H187+K187+N187</f>
        <v>21475</v>
      </c>
      <c r="R187" s="107"/>
      <c r="S187" s="107"/>
      <c r="T187" s="108">
        <f>ROUND(AR187,round_as_displayed)</f>
        <v>5643</v>
      </c>
      <c r="U187" s="107"/>
      <c r="V187" s="107"/>
      <c r="W187" s="108">
        <f>ROUND(AU187,round_as_displayed)</f>
        <v>15832</v>
      </c>
      <c r="X187" s="107"/>
      <c r="Y187" s="107"/>
      <c r="Z187" s="108">
        <f>ROUND(AX187,round_as_displayed)</f>
        <v>0</v>
      </c>
      <c r="AC187" s="61">
        <v>15832</v>
      </c>
      <c r="AF187" s="61">
        <v>5643.46</v>
      </c>
      <c r="AI187" s="61">
        <v>0</v>
      </c>
      <c r="AO187" s="61">
        <f>AC187+AF187+AI187+AL187</f>
        <v>21475.46</v>
      </c>
      <c r="AR187" s="61">
        <v>5643.46</v>
      </c>
      <c r="AU187" s="61">
        <v>15832</v>
      </c>
      <c r="AX187" s="61">
        <v>0</v>
      </c>
      <c r="BA187" s="61">
        <f>AR187+AU187+AX187</f>
        <v>21475.46</v>
      </c>
      <c r="BC187" s="61">
        <v>0</v>
      </c>
      <c r="BD187" s="63">
        <v>1167.98</v>
      </c>
      <c r="BE187" s="63"/>
      <c r="BF187" s="61" t="b">
        <f>IF(AND(AC187=0,AF187=0,AI187=0,AL187=0),TRUE,FALSE)</f>
        <v>0</v>
      </c>
      <c r="BH187" s="1">
        <f t="shared" si="94"/>
        <v>0</v>
      </c>
    </row>
    <row r="188" spans="1:60" ht="14.25" collapsed="1">
      <c r="A188" s="1" t="s">
        <v>579</v>
      </c>
      <c r="B188" s="96" t="s">
        <v>216</v>
      </c>
      <c r="C188" s="89" t="s">
        <v>508</v>
      </c>
      <c r="D188" s="97"/>
      <c r="E188" s="98">
        <f t="shared" si="95"/>
        <v>15832</v>
      </c>
      <c r="F188" s="97"/>
      <c r="G188" s="97"/>
      <c r="H188" s="98">
        <f t="shared" si="96"/>
        <v>5643</v>
      </c>
      <c r="I188" s="97"/>
      <c r="J188" s="97"/>
      <c r="K188" s="98">
        <f t="shared" si="97"/>
        <v>0</v>
      </c>
      <c r="L188" s="97"/>
      <c r="M188" s="97"/>
      <c r="N188" s="98">
        <f t="shared" si="98"/>
        <v>0</v>
      </c>
      <c r="O188" s="97"/>
      <c r="P188" s="97"/>
      <c r="Q188" s="99">
        <f t="shared" si="99"/>
        <v>21475</v>
      </c>
      <c r="R188" s="97"/>
      <c r="S188" s="97"/>
      <c r="T188" s="98">
        <f t="shared" si="100"/>
        <v>5643</v>
      </c>
      <c r="U188" s="97"/>
      <c r="V188" s="97"/>
      <c r="W188" s="98">
        <f t="shared" si="101"/>
        <v>15832</v>
      </c>
      <c r="X188" s="92"/>
      <c r="Y188" s="97"/>
      <c r="Z188" s="98">
        <f t="shared" si="102"/>
        <v>0</v>
      </c>
      <c r="AB188" s="14"/>
      <c r="AC188" s="39">
        <v>15832</v>
      </c>
      <c r="AD188" s="14"/>
      <c r="AE188" s="14"/>
      <c r="AF188" s="26">
        <v>5643.46</v>
      </c>
      <c r="AG188" s="14"/>
      <c r="AH188" s="14"/>
      <c r="AI188" s="26">
        <v>0</v>
      </c>
      <c r="AJ188" s="14"/>
      <c r="AK188" s="14"/>
      <c r="AL188" s="26">
        <f t="shared" si="103"/>
        <v>0</v>
      </c>
      <c r="AM188" s="14"/>
      <c r="AN188" s="14"/>
      <c r="AO188" s="26">
        <f t="shared" si="104"/>
        <v>21475.46</v>
      </c>
      <c r="AP188" s="14"/>
      <c r="AQ188" s="14"/>
      <c r="AR188" s="30">
        <v>5643.46</v>
      </c>
      <c r="AS188" s="14"/>
      <c r="AT188" s="14"/>
      <c r="AU188" s="26">
        <v>15832</v>
      </c>
      <c r="AV188" s="10"/>
      <c r="AW188" s="14"/>
      <c r="AX188" s="26">
        <v>0</v>
      </c>
      <c r="AY188" s="14"/>
      <c r="AZ188" s="14"/>
      <c r="BA188" s="30">
        <f t="shared" si="105"/>
        <v>21475.46</v>
      </c>
      <c r="BC188" s="1">
        <v>0</v>
      </c>
      <c r="BD188" s="1">
        <v>1167.98</v>
      </c>
      <c r="BF188" s="1" t="b">
        <f t="shared" si="106"/>
        <v>0</v>
      </c>
      <c r="BH188" s="1">
        <f t="shared" si="94"/>
        <v>0</v>
      </c>
    </row>
    <row r="189" spans="1:60" s="61" customFormat="1" ht="14.25" hidden="1" outlineLevel="1">
      <c r="A189" s="61" t="s">
        <v>217</v>
      </c>
      <c r="B189" s="107" t="s">
        <v>218</v>
      </c>
      <c r="C189" s="107"/>
      <c r="D189" s="107"/>
      <c r="E189" s="108">
        <f>ROUND(AC189,round_as_displayed)</f>
        <v>211</v>
      </c>
      <c r="F189" s="107"/>
      <c r="G189" s="107"/>
      <c r="H189" s="108">
        <f>ROUND(AF189,round_as_displayed)</f>
        <v>3265</v>
      </c>
      <c r="I189" s="107"/>
      <c r="J189" s="107"/>
      <c r="K189" s="108">
        <f>ROUND(AI189,round_as_displayed)</f>
        <v>1440</v>
      </c>
      <c r="L189" s="107"/>
      <c r="M189" s="107"/>
      <c r="N189" s="108">
        <f>ROUND(AL189,round_as_displayed)</f>
        <v>0</v>
      </c>
      <c r="O189" s="107"/>
      <c r="P189" s="107"/>
      <c r="Q189" s="108">
        <f>E189+H189+K189+N189</f>
        <v>4916</v>
      </c>
      <c r="R189" s="107"/>
      <c r="S189" s="107"/>
      <c r="T189" s="108">
        <f>ROUND(AR189,round_as_displayed)</f>
        <v>4916</v>
      </c>
      <c r="U189" s="107"/>
      <c r="V189" s="107"/>
      <c r="W189" s="108">
        <f>ROUND(AU189,round_as_displayed)</f>
        <v>0</v>
      </c>
      <c r="X189" s="107"/>
      <c r="Y189" s="107"/>
      <c r="Z189" s="108">
        <f>ROUND(AX189,round_as_displayed)</f>
        <v>0</v>
      </c>
      <c r="AC189" s="61">
        <v>210.91</v>
      </c>
      <c r="AF189" s="61">
        <v>3265.2</v>
      </c>
      <c r="AI189" s="61">
        <v>1440</v>
      </c>
      <c r="AO189" s="61">
        <f>AC189+AF189+AI189+AL189</f>
        <v>4916.11</v>
      </c>
      <c r="AR189" s="61">
        <v>4916.11</v>
      </c>
      <c r="AU189" s="61">
        <v>0</v>
      </c>
      <c r="AX189" s="61">
        <v>0</v>
      </c>
      <c r="BA189" s="61">
        <f>AR189+AU189+AX189</f>
        <v>4916.11</v>
      </c>
      <c r="BC189" s="61">
        <v>0</v>
      </c>
      <c r="BD189" s="63">
        <v>0</v>
      </c>
      <c r="BE189" s="63"/>
      <c r="BF189" s="61" t="b">
        <f>IF(AND(AC189=0,AF189=0,AI189=0,AL189=0),TRUE,FALSE)</f>
        <v>0</v>
      </c>
      <c r="BH189" s="1">
        <f t="shared" si="94"/>
        <v>0</v>
      </c>
    </row>
    <row r="190" spans="1:60" ht="14.25" collapsed="1">
      <c r="A190" s="1" t="s">
        <v>580</v>
      </c>
      <c r="B190" s="50" t="s">
        <v>406</v>
      </c>
      <c r="C190" s="6" t="s">
        <v>508</v>
      </c>
      <c r="D190" s="14"/>
      <c r="E190" s="21">
        <f t="shared" si="95"/>
        <v>211</v>
      </c>
      <c r="F190" s="14"/>
      <c r="G190" s="14"/>
      <c r="H190" s="21">
        <f t="shared" si="96"/>
        <v>3265</v>
      </c>
      <c r="I190" s="14"/>
      <c r="J190" s="14"/>
      <c r="K190" s="21">
        <f t="shared" si="97"/>
        <v>1440</v>
      </c>
      <c r="L190" s="14"/>
      <c r="M190" s="14"/>
      <c r="N190" s="21">
        <f t="shared" si="98"/>
        <v>0</v>
      </c>
      <c r="O190" s="14"/>
      <c r="P190" s="14"/>
      <c r="Q190" s="30">
        <f t="shared" si="99"/>
        <v>4916</v>
      </c>
      <c r="R190" s="14"/>
      <c r="S190" s="14"/>
      <c r="T190" s="21">
        <f t="shared" si="100"/>
        <v>4916</v>
      </c>
      <c r="U190" s="14"/>
      <c r="V190" s="14"/>
      <c r="W190" s="21">
        <f t="shared" si="101"/>
        <v>0</v>
      </c>
      <c r="X190" s="10"/>
      <c r="Y190" s="14"/>
      <c r="Z190" s="21">
        <f t="shared" si="102"/>
        <v>0</v>
      </c>
      <c r="AB190" s="14"/>
      <c r="AC190" s="39">
        <v>210.91</v>
      </c>
      <c r="AD190" s="14"/>
      <c r="AE190" s="14"/>
      <c r="AF190" s="26">
        <v>3265.2</v>
      </c>
      <c r="AG190" s="14"/>
      <c r="AH190" s="14"/>
      <c r="AI190" s="26">
        <v>1440</v>
      </c>
      <c r="AJ190" s="14"/>
      <c r="AK190" s="14"/>
      <c r="AL190" s="26">
        <f t="shared" si="103"/>
        <v>0</v>
      </c>
      <c r="AM190" s="14"/>
      <c r="AN190" s="14"/>
      <c r="AO190" s="26">
        <f t="shared" si="104"/>
        <v>4916.11</v>
      </c>
      <c r="AP190" s="14"/>
      <c r="AQ190" s="14"/>
      <c r="AR190" s="30">
        <v>4916.11</v>
      </c>
      <c r="AS190" s="14"/>
      <c r="AT190" s="14"/>
      <c r="AU190" s="26">
        <v>0</v>
      </c>
      <c r="AV190" s="10"/>
      <c r="AW190" s="14"/>
      <c r="AX190" s="26">
        <v>0</v>
      </c>
      <c r="AY190" s="14"/>
      <c r="AZ190" s="14"/>
      <c r="BA190" s="30">
        <f t="shared" si="105"/>
        <v>4916.11</v>
      </c>
      <c r="BC190" s="1">
        <v>0</v>
      </c>
      <c r="BD190" s="1">
        <v>0</v>
      </c>
      <c r="BF190" s="1" t="b">
        <f t="shared" si="106"/>
        <v>0</v>
      </c>
      <c r="BH190" s="1">
        <f t="shared" si="94"/>
        <v>0</v>
      </c>
    </row>
    <row r="191" spans="1:60" ht="14.25" hidden="1">
      <c r="A191" s="1" t="s">
        <v>581</v>
      </c>
      <c r="B191" s="96" t="s">
        <v>407</v>
      </c>
      <c r="C191" s="89" t="s">
        <v>508</v>
      </c>
      <c r="D191" s="97"/>
      <c r="E191" s="98">
        <f t="shared" si="95"/>
        <v>0</v>
      </c>
      <c r="F191" s="97"/>
      <c r="G191" s="97"/>
      <c r="H191" s="98">
        <f t="shared" si="96"/>
        <v>0</v>
      </c>
      <c r="I191" s="97"/>
      <c r="J191" s="97"/>
      <c r="K191" s="98">
        <f t="shared" si="97"/>
        <v>0</v>
      </c>
      <c r="L191" s="97"/>
      <c r="M191" s="97"/>
      <c r="N191" s="98">
        <f t="shared" si="98"/>
        <v>0</v>
      </c>
      <c r="O191" s="97"/>
      <c r="P191" s="97"/>
      <c r="Q191" s="99">
        <f t="shared" si="99"/>
        <v>0</v>
      </c>
      <c r="R191" s="97"/>
      <c r="S191" s="97"/>
      <c r="T191" s="98">
        <f t="shared" si="100"/>
        <v>0</v>
      </c>
      <c r="U191" s="97"/>
      <c r="V191" s="97"/>
      <c r="W191" s="98">
        <f t="shared" si="101"/>
        <v>0</v>
      </c>
      <c r="X191" s="92"/>
      <c r="Y191" s="97"/>
      <c r="Z191" s="98">
        <f t="shared" si="102"/>
        <v>0</v>
      </c>
      <c r="AB191" s="14"/>
      <c r="AC191" s="39">
        <v>0</v>
      </c>
      <c r="AD191" s="14"/>
      <c r="AE191" s="14"/>
      <c r="AF191" s="26">
        <v>0</v>
      </c>
      <c r="AG191" s="14"/>
      <c r="AH191" s="14"/>
      <c r="AI191" s="26">
        <v>0</v>
      </c>
      <c r="AJ191" s="14"/>
      <c r="AK191" s="14"/>
      <c r="AL191" s="26">
        <f t="shared" si="103"/>
        <v>0</v>
      </c>
      <c r="AM191" s="14"/>
      <c r="AN191" s="14"/>
      <c r="AO191" s="26">
        <f t="shared" si="104"/>
        <v>0</v>
      </c>
      <c r="AP191" s="14"/>
      <c r="AQ191" s="14"/>
      <c r="AR191" s="30">
        <v>0</v>
      </c>
      <c r="AS191" s="14"/>
      <c r="AT191" s="14"/>
      <c r="AU191" s="26">
        <v>0</v>
      </c>
      <c r="AV191" s="10"/>
      <c r="AW191" s="14"/>
      <c r="AX191" s="26">
        <v>0</v>
      </c>
      <c r="AY191" s="14"/>
      <c r="AZ191" s="14"/>
      <c r="BA191" s="30">
        <f t="shared" si="105"/>
        <v>0</v>
      </c>
      <c r="BC191" s="1">
        <v>0</v>
      </c>
      <c r="BD191" s="1">
        <v>0</v>
      </c>
      <c r="BF191" s="1" t="b">
        <f t="shared" si="106"/>
        <v>1</v>
      </c>
      <c r="BH191" s="1">
        <f t="shared" si="94"/>
        <v>0</v>
      </c>
    </row>
    <row r="192" spans="1:60" s="61" customFormat="1" ht="14.25" hidden="1" outlineLevel="1">
      <c r="A192" s="61" t="s">
        <v>219</v>
      </c>
      <c r="B192" s="107" t="s">
        <v>220</v>
      </c>
      <c r="C192" s="107"/>
      <c r="D192" s="107"/>
      <c r="E192" s="108">
        <f>ROUND(AC192,round_as_displayed)</f>
        <v>0</v>
      </c>
      <c r="F192" s="107"/>
      <c r="G192" s="107"/>
      <c r="H192" s="108">
        <f>ROUND(AF192,round_as_displayed)</f>
        <v>4167</v>
      </c>
      <c r="I192" s="107"/>
      <c r="J192" s="107"/>
      <c r="K192" s="108">
        <f>ROUND(AI192,round_as_displayed)</f>
        <v>633</v>
      </c>
      <c r="L192" s="107"/>
      <c r="M192" s="107"/>
      <c r="N192" s="108">
        <f>ROUND(AL192,round_as_displayed)</f>
        <v>0</v>
      </c>
      <c r="O192" s="107"/>
      <c r="P192" s="107"/>
      <c r="Q192" s="108">
        <f>E192+H192+K192+N192</f>
        <v>4800</v>
      </c>
      <c r="R192" s="107"/>
      <c r="S192" s="107"/>
      <c r="T192" s="108">
        <f>ROUND(AR192,round_as_displayed)</f>
        <v>4167</v>
      </c>
      <c r="U192" s="107"/>
      <c r="V192" s="107"/>
      <c r="W192" s="108">
        <f>ROUND(AU192,round_as_displayed)</f>
        <v>633</v>
      </c>
      <c r="X192" s="107"/>
      <c r="Y192" s="107"/>
      <c r="Z192" s="108">
        <f>ROUND(AX192,round_as_displayed)</f>
        <v>0</v>
      </c>
      <c r="AC192" s="61">
        <v>0</v>
      </c>
      <c r="AF192" s="61">
        <v>4166.94</v>
      </c>
      <c r="AI192" s="61">
        <v>633.21</v>
      </c>
      <c r="AO192" s="61">
        <f>AC192+AF192+AI192+AL192</f>
        <v>4800.15</v>
      </c>
      <c r="AR192" s="61">
        <v>4166.94</v>
      </c>
      <c r="AU192" s="61">
        <v>633.21</v>
      </c>
      <c r="AX192" s="61">
        <v>0</v>
      </c>
      <c r="BA192" s="61">
        <f>AR192+AU192+AX192</f>
        <v>4800.15</v>
      </c>
      <c r="BC192" s="61">
        <v>0</v>
      </c>
      <c r="BD192" s="63">
        <v>0</v>
      </c>
      <c r="BE192" s="63"/>
      <c r="BF192" s="61" t="b">
        <f>IF(AND(AC192=0,AF192=0,AI192=0,AL192=0),TRUE,FALSE)</f>
        <v>0</v>
      </c>
      <c r="BH192" s="1">
        <f t="shared" si="94"/>
        <v>0</v>
      </c>
    </row>
    <row r="193" spans="1:60" ht="14.25" collapsed="1">
      <c r="A193" s="1" t="s">
        <v>582</v>
      </c>
      <c r="B193" s="96" t="s">
        <v>408</v>
      </c>
      <c r="C193" s="89" t="s">
        <v>508</v>
      </c>
      <c r="D193" s="97"/>
      <c r="E193" s="98">
        <f t="shared" si="95"/>
        <v>0</v>
      </c>
      <c r="F193" s="97"/>
      <c r="G193" s="97"/>
      <c r="H193" s="98">
        <f t="shared" si="96"/>
        <v>4167</v>
      </c>
      <c r="I193" s="97"/>
      <c r="J193" s="97"/>
      <c r="K193" s="98">
        <f t="shared" si="97"/>
        <v>633</v>
      </c>
      <c r="L193" s="97"/>
      <c r="M193" s="97"/>
      <c r="N193" s="98">
        <f t="shared" si="98"/>
        <v>0</v>
      </c>
      <c r="O193" s="97"/>
      <c r="P193" s="97"/>
      <c r="Q193" s="99">
        <f t="shared" si="99"/>
        <v>4800</v>
      </c>
      <c r="R193" s="97"/>
      <c r="S193" s="97"/>
      <c r="T193" s="98">
        <f t="shared" si="100"/>
        <v>4167</v>
      </c>
      <c r="U193" s="97"/>
      <c r="V193" s="97"/>
      <c r="W193" s="98">
        <f t="shared" si="101"/>
        <v>633</v>
      </c>
      <c r="X193" s="92"/>
      <c r="Y193" s="97"/>
      <c r="Z193" s="98">
        <f t="shared" si="102"/>
        <v>0</v>
      </c>
      <c r="AB193" s="14"/>
      <c r="AC193" s="39">
        <v>0</v>
      </c>
      <c r="AD193" s="14"/>
      <c r="AE193" s="14"/>
      <c r="AF193" s="26">
        <v>4166.94</v>
      </c>
      <c r="AG193" s="14"/>
      <c r="AH193" s="14"/>
      <c r="AI193" s="26">
        <v>633.21</v>
      </c>
      <c r="AJ193" s="14"/>
      <c r="AK193" s="14"/>
      <c r="AL193" s="26">
        <f t="shared" si="103"/>
        <v>0</v>
      </c>
      <c r="AM193" s="14"/>
      <c r="AN193" s="14"/>
      <c r="AO193" s="26">
        <f t="shared" si="104"/>
        <v>4800.15</v>
      </c>
      <c r="AP193" s="14"/>
      <c r="AQ193" s="14"/>
      <c r="AR193" s="30">
        <v>4166.94</v>
      </c>
      <c r="AS193" s="14"/>
      <c r="AT193" s="14"/>
      <c r="AU193" s="26">
        <v>633.21</v>
      </c>
      <c r="AV193" s="10"/>
      <c r="AW193" s="14"/>
      <c r="AX193" s="26">
        <v>0</v>
      </c>
      <c r="AY193" s="14"/>
      <c r="AZ193" s="14"/>
      <c r="BA193" s="30">
        <f t="shared" si="105"/>
        <v>4800.15</v>
      </c>
      <c r="BC193" s="1">
        <v>0</v>
      </c>
      <c r="BD193" s="1">
        <v>0</v>
      </c>
      <c r="BF193" s="1" t="b">
        <f t="shared" si="106"/>
        <v>0</v>
      </c>
      <c r="BH193" s="1">
        <f t="shared" si="94"/>
        <v>0</v>
      </c>
    </row>
    <row r="194" spans="1:60" ht="14.25" hidden="1">
      <c r="A194" s="1" t="s">
        <v>583</v>
      </c>
      <c r="B194" s="96" t="s">
        <v>61</v>
      </c>
      <c r="C194" s="89" t="s">
        <v>508</v>
      </c>
      <c r="D194" s="97"/>
      <c r="E194" s="98">
        <f t="shared" si="95"/>
        <v>0</v>
      </c>
      <c r="F194" s="97"/>
      <c r="G194" s="97"/>
      <c r="H194" s="98">
        <f t="shared" si="96"/>
        <v>0</v>
      </c>
      <c r="I194" s="97"/>
      <c r="J194" s="97"/>
      <c r="K194" s="98">
        <f t="shared" si="97"/>
        <v>0</v>
      </c>
      <c r="L194" s="97"/>
      <c r="M194" s="97"/>
      <c r="N194" s="98">
        <f t="shared" si="98"/>
        <v>0</v>
      </c>
      <c r="O194" s="97"/>
      <c r="P194" s="97"/>
      <c r="Q194" s="99">
        <f t="shared" si="99"/>
        <v>0</v>
      </c>
      <c r="R194" s="97"/>
      <c r="S194" s="97"/>
      <c r="T194" s="98">
        <f t="shared" si="100"/>
        <v>0</v>
      </c>
      <c r="U194" s="97"/>
      <c r="V194" s="97"/>
      <c r="W194" s="98">
        <f t="shared" si="101"/>
        <v>0</v>
      </c>
      <c r="X194" s="92"/>
      <c r="Y194" s="97"/>
      <c r="Z194" s="98">
        <f t="shared" si="102"/>
        <v>0</v>
      </c>
      <c r="AB194" s="14"/>
      <c r="AC194" s="39">
        <v>0</v>
      </c>
      <c r="AD194" s="14"/>
      <c r="AE194" s="14"/>
      <c r="AF194" s="26">
        <v>0</v>
      </c>
      <c r="AG194" s="14"/>
      <c r="AH194" s="14"/>
      <c r="AI194" s="26">
        <v>0</v>
      </c>
      <c r="AJ194" s="14"/>
      <c r="AK194" s="14"/>
      <c r="AL194" s="26">
        <f t="shared" si="103"/>
        <v>0</v>
      </c>
      <c r="AM194" s="14"/>
      <c r="AN194" s="14"/>
      <c r="AO194" s="26">
        <f t="shared" si="104"/>
        <v>0</v>
      </c>
      <c r="AP194" s="14"/>
      <c r="AQ194" s="14"/>
      <c r="AR194" s="30">
        <v>0</v>
      </c>
      <c r="AS194" s="14"/>
      <c r="AT194" s="14"/>
      <c r="AU194" s="26">
        <v>0</v>
      </c>
      <c r="AV194" s="10"/>
      <c r="AW194" s="14"/>
      <c r="AX194" s="26">
        <v>0</v>
      </c>
      <c r="AY194" s="14"/>
      <c r="AZ194" s="14"/>
      <c r="BA194" s="30">
        <f t="shared" si="105"/>
        <v>0</v>
      </c>
      <c r="BC194" s="1">
        <v>0</v>
      </c>
      <c r="BD194" s="1">
        <v>0</v>
      </c>
      <c r="BF194" s="1" t="b">
        <f t="shared" si="106"/>
        <v>1</v>
      </c>
      <c r="BH194" s="1">
        <f t="shared" si="94"/>
        <v>0</v>
      </c>
    </row>
    <row r="195" spans="1:60" ht="14.25" hidden="1">
      <c r="A195" s="1" t="s">
        <v>696</v>
      </c>
      <c r="B195" s="96" t="s">
        <v>409</v>
      </c>
      <c r="C195" s="89" t="s">
        <v>508</v>
      </c>
      <c r="D195" s="97"/>
      <c r="E195" s="98">
        <f t="shared" si="95"/>
        <v>0</v>
      </c>
      <c r="F195" s="97"/>
      <c r="G195" s="97"/>
      <c r="H195" s="98">
        <f t="shared" si="96"/>
        <v>0</v>
      </c>
      <c r="I195" s="97"/>
      <c r="J195" s="97"/>
      <c r="K195" s="98">
        <f t="shared" si="97"/>
        <v>0</v>
      </c>
      <c r="L195" s="97"/>
      <c r="M195" s="97"/>
      <c r="N195" s="98">
        <f t="shared" si="98"/>
        <v>0</v>
      </c>
      <c r="O195" s="97"/>
      <c r="P195" s="97"/>
      <c r="Q195" s="99">
        <f t="shared" si="99"/>
        <v>0</v>
      </c>
      <c r="R195" s="97"/>
      <c r="S195" s="97"/>
      <c r="T195" s="98">
        <f t="shared" si="100"/>
        <v>0</v>
      </c>
      <c r="U195" s="97"/>
      <c r="V195" s="97"/>
      <c r="W195" s="98">
        <f t="shared" si="101"/>
        <v>0</v>
      </c>
      <c r="X195" s="92"/>
      <c r="Y195" s="97"/>
      <c r="Z195" s="98">
        <f t="shared" si="102"/>
        <v>0</v>
      </c>
      <c r="AB195" s="14"/>
      <c r="AC195" s="39">
        <v>0</v>
      </c>
      <c r="AD195" s="14"/>
      <c r="AE195" s="14"/>
      <c r="AF195" s="26">
        <v>0</v>
      </c>
      <c r="AG195" s="14"/>
      <c r="AH195" s="14"/>
      <c r="AI195" s="26">
        <v>0</v>
      </c>
      <c r="AJ195" s="14"/>
      <c r="AK195" s="14"/>
      <c r="AL195" s="26">
        <f t="shared" si="103"/>
        <v>0</v>
      </c>
      <c r="AM195" s="14"/>
      <c r="AN195" s="14"/>
      <c r="AO195" s="26">
        <f t="shared" si="104"/>
        <v>0</v>
      </c>
      <c r="AP195" s="14"/>
      <c r="AQ195" s="14"/>
      <c r="AR195" s="30">
        <v>0</v>
      </c>
      <c r="AS195" s="14"/>
      <c r="AT195" s="14"/>
      <c r="AU195" s="26">
        <v>0</v>
      </c>
      <c r="AV195" s="10"/>
      <c r="AW195" s="14"/>
      <c r="AX195" s="26">
        <v>0</v>
      </c>
      <c r="AY195" s="14"/>
      <c r="AZ195" s="14"/>
      <c r="BA195" s="30">
        <f t="shared" si="105"/>
        <v>0</v>
      </c>
      <c r="BC195" s="1">
        <v>0</v>
      </c>
      <c r="BD195" s="1">
        <v>0</v>
      </c>
      <c r="BF195" s="1" t="b">
        <f t="shared" si="106"/>
        <v>1</v>
      </c>
      <c r="BH195" s="1">
        <f t="shared" si="94"/>
        <v>0</v>
      </c>
    </row>
    <row r="196" spans="1:60" s="61" customFormat="1" ht="14.25" hidden="1" outlineLevel="1">
      <c r="A196" s="61" t="s">
        <v>221</v>
      </c>
      <c r="B196" s="107" t="s">
        <v>222</v>
      </c>
      <c r="C196" s="107"/>
      <c r="D196" s="107"/>
      <c r="E196" s="108">
        <f>ROUND(AC196,round_as_displayed)</f>
        <v>25000</v>
      </c>
      <c r="F196" s="107"/>
      <c r="G196" s="107"/>
      <c r="H196" s="108">
        <f>ROUND(AF196,round_as_displayed)</f>
        <v>980</v>
      </c>
      <c r="I196" s="107"/>
      <c r="J196" s="107"/>
      <c r="K196" s="108">
        <f>ROUND(AI196,round_as_displayed)</f>
        <v>0</v>
      </c>
      <c r="L196" s="107"/>
      <c r="M196" s="107"/>
      <c r="N196" s="108">
        <f>ROUND(AL196,round_as_displayed)</f>
        <v>0</v>
      </c>
      <c r="O196" s="107"/>
      <c r="P196" s="107"/>
      <c r="Q196" s="108">
        <f>E196+H196+K196+N196</f>
        <v>25980</v>
      </c>
      <c r="R196" s="107"/>
      <c r="S196" s="107"/>
      <c r="T196" s="108">
        <f>ROUND(AR196,round_as_displayed)</f>
        <v>980</v>
      </c>
      <c r="U196" s="107"/>
      <c r="V196" s="107"/>
      <c r="W196" s="108">
        <f>ROUND(AU196,round_as_displayed)</f>
        <v>25000</v>
      </c>
      <c r="X196" s="107"/>
      <c r="Y196" s="107"/>
      <c r="Z196" s="108">
        <f>ROUND(AX196,round_as_displayed)</f>
        <v>0</v>
      </c>
      <c r="AC196" s="61">
        <v>25000</v>
      </c>
      <c r="AF196" s="61">
        <v>980.17</v>
      </c>
      <c r="AI196" s="61">
        <v>0</v>
      </c>
      <c r="AO196" s="61">
        <f>AC196+AF196+AI196+AL196</f>
        <v>25980.17</v>
      </c>
      <c r="AR196" s="61">
        <v>980.17</v>
      </c>
      <c r="AU196" s="61">
        <v>25000</v>
      </c>
      <c r="AX196" s="61">
        <v>0</v>
      </c>
      <c r="BA196" s="61">
        <f>AR196+AU196+AX196</f>
        <v>25980.17</v>
      </c>
      <c r="BC196" s="61">
        <v>0</v>
      </c>
      <c r="BD196" s="63">
        <v>0</v>
      </c>
      <c r="BE196" s="63"/>
      <c r="BF196" s="61" t="b">
        <f>IF(AND(AC196=0,AF196=0,AI196=0,AL196=0),TRUE,FALSE)</f>
        <v>0</v>
      </c>
      <c r="BH196" s="1">
        <f t="shared" si="94"/>
        <v>0</v>
      </c>
    </row>
    <row r="197" spans="1:60" ht="14.25" collapsed="1">
      <c r="A197" s="1" t="s">
        <v>584</v>
      </c>
      <c r="B197" s="50" t="s">
        <v>410</v>
      </c>
      <c r="C197" s="6" t="s">
        <v>508</v>
      </c>
      <c r="D197" s="14"/>
      <c r="E197" s="21">
        <f t="shared" si="95"/>
        <v>25000</v>
      </c>
      <c r="F197" s="14"/>
      <c r="G197" s="14"/>
      <c r="H197" s="21">
        <f t="shared" si="96"/>
        <v>980</v>
      </c>
      <c r="I197" s="14"/>
      <c r="J197" s="14"/>
      <c r="K197" s="21">
        <f t="shared" si="97"/>
        <v>0</v>
      </c>
      <c r="L197" s="14"/>
      <c r="M197" s="14"/>
      <c r="N197" s="21">
        <f t="shared" si="98"/>
        <v>0</v>
      </c>
      <c r="O197" s="14"/>
      <c r="P197" s="14"/>
      <c r="Q197" s="30">
        <f t="shared" si="99"/>
        <v>25980</v>
      </c>
      <c r="R197" s="14"/>
      <c r="S197" s="14"/>
      <c r="T197" s="21">
        <f t="shared" si="100"/>
        <v>980</v>
      </c>
      <c r="U197" s="14"/>
      <c r="V197" s="14"/>
      <c r="W197" s="21">
        <f t="shared" si="101"/>
        <v>25000</v>
      </c>
      <c r="X197" s="10"/>
      <c r="Y197" s="14"/>
      <c r="Z197" s="21">
        <f t="shared" si="102"/>
        <v>0</v>
      </c>
      <c r="AB197" s="14"/>
      <c r="AC197" s="39">
        <v>25000</v>
      </c>
      <c r="AD197" s="14"/>
      <c r="AE197" s="14"/>
      <c r="AF197" s="26">
        <v>980.17</v>
      </c>
      <c r="AG197" s="14"/>
      <c r="AH197" s="14"/>
      <c r="AI197" s="26">
        <v>0</v>
      </c>
      <c r="AJ197" s="14"/>
      <c r="AK197" s="14"/>
      <c r="AL197" s="26">
        <f t="shared" si="103"/>
        <v>0</v>
      </c>
      <c r="AM197" s="14"/>
      <c r="AN197" s="14"/>
      <c r="AO197" s="26">
        <f t="shared" si="104"/>
        <v>25980.17</v>
      </c>
      <c r="AP197" s="14"/>
      <c r="AQ197" s="14"/>
      <c r="AR197" s="30">
        <v>980.17</v>
      </c>
      <c r="AS197" s="14"/>
      <c r="AT197" s="14"/>
      <c r="AU197" s="26">
        <v>25000</v>
      </c>
      <c r="AV197" s="10"/>
      <c r="AW197" s="14"/>
      <c r="AX197" s="26">
        <v>0</v>
      </c>
      <c r="AY197" s="14"/>
      <c r="AZ197" s="14"/>
      <c r="BA197" s="30">
        <f t="shared" si="105"/>
        <v>25980.17</v>
      </c>
      <c r="BC197" s="1">
        <v>0</v>
      </c>
      <c r="BD197" s="1">
        <v>0</v>
      </c>
      <c r="BF197" s="1" t="b">
        <f t="shared" si="106"/>
        <v>0</v>
      </c>
      <c r="BH197" s="1">
        <f t="shared" si="94"/>
        <v>0</v>
      </c>
    </row>
    <row r="198" spans="1:60" ht="14.25" hidden="1">
      <c r="A198" s="1" t="s">
        <v>585</v>
      </c>
      <c r="B198" s="96" t="s">
        <v>264</v>
      </c>
      <c r="C198" s="89" t="s">
        <v>508</v>
      </c>
      <c r="D198" s="97"/>
      <c r="E198" s="98">
        <f t="shared" si="95"/>
        <v>0</v>
      </c>
      <c r="F198" s="97"/>
      <c r="G198" s="97"/>
      <c r="H198" s="98">
        <f t="shared" si="96"/>
        <v>0</v>
      </c>
      <c r="I198" s="97"/>
      <c r="J198" s="97"/>
      <c r="K198" s="98">
        <f t="shared" si="97"/>
        <v>0</v>
      </c>
      <c r="L198" s="97"/>
      <c r="M198" s="97"/>
      <c r="N198" s="98">
        <f t="shared" si="98"/>
        <v>0</v>
      </c>
      <c r="O198" s="97"/>
      <c r="P198" s="97"/>
      <c r="Q198" s="99">
        <f t="shared" si="99"/>
        <v>0</v>
      </c>
      <c r="R198" s="97"/>
      <c r="S198" s="97"/>
      <c r="T198" s="98">
        <f t="shared" si="100"/>
        <v>0</v>
      </c>
      <c r="U198" s="97"/>
      <c r="V198" s="97"/>
      <c r="W198" s="98">
        <f t="shared" si="101"/>
        <v>0</v>
      </c>
      <c r="X198" s="92"/>
      <c r="Y198" s="97"/>
      <c r="Z198" s="98">
        <f t="shared" si="102"/>
        <v>0</v>
      </c>
      <c r="AB198" s="14"/>
      <c r="AC198" s="39">
        <v>0</v>
      </c>
      <c r="AD198" s="14"/>
      <c r="AE198" s="14"/>
      <c r="AF198" s="26">
        <v>0</v>
      </c>
      <c r="AG198" s="14"/>
      <c r="AH198" s="14"/>
      <c r="AI198" s="26">
        <v>0</v>
      </c>
      <c r="AJ198" s="14"/>
      <c r="AK198" s="14"/>
      <c r="AL198" s="26">
        <f t="shared" si="103"/>
        <v>0</v>
      </c>
      <c r="AM198" s="14"/>
      <c r="AN198" s="14"/>
      <c r="AO198" s="26">
        <f t="shared" si="104"/>
        <v>0</v>
      </c>
      <c r="AP198" s="14"/>
      <c r="AQ198" s="14"/>
      <c r="AR198" s="30">
        <v>0</v>
      </c>
      <c r="AS198" s="14"/>
      <c r="AT198" s="14"/>
      <c r="AU198" s="26">
        <v>0</v>
      </c>
      <c r="AV198" s="10"/>
      <c r="AW198" s="14"/>
      <c r="AX198" s="26">
        <v>0</v>
      </c>
      <c r="AY198" s="14"/>
      <c r="AZ198" s="14"/>
      <c r="BA198" s="30">
        <f t="shared" si="105"/>
        <v>0</v>
      </c>
      <c r="BC198" s="1">
        <v>0</v>
      </c>
      <c r="BD198" s="1">
        <v>0</v>
      </c>
      <c r="BF198" s="1" t="b">
        <f t="shared" si="106"/>
        <v>1</v>
      </c>
      <c r="BH198" s="1">
        <f t="shared" si="94"/>
        <v>0</v>
      </c>
    </row>
    <row r="199" spans="1:60" s="61" customFormat="1" ht="14.25" hidden="1" outlineLevel="1">
      <c r="A199" s="61" t="s">
        <v>223</v>
      </c>
      <c r="B199" s="107" t="s">
        <v>224</v>
      </c>
      <c r="C199" s="107"/>
      <c r="D199" s="107"/>
      <c r="E199" s="108">
        <f>ROUND(AC199,round_as_displayed)</f>
        <v>5466</v>
      </c>
      <c r="F199" s="107"/>
      <c r="G199" s="107"/>
      <c r="H199" s="108">
        <f>ROUND(AF199,round_as_displayed)</f>
        <v>4597</v>
      </c>
      <c r="I199" s="107"/>
      <c r="J199" s="107"/>
      <c r="K199" s="108">
        <f>ROUND(AI199,round_as_displayed)</f>
        <v>0</v>
      </c>
      <c r="L199" s="107"/>
      <c r="M199" s="107"/>
      <c r="N199" s="108">
        <f>ROUND(AL199,round_as_displayed)</f>
        <v>0</v>
      </c>
      <c r="O199" s="107"/>
      <c r="P199" s="107"/>
      <c r="Q199" s="108">
        <f>E199+H199+K199+N199</f>
        <v>10063</v>
      </c>
      <c r="R199" s="107"/>
      <c r="S199" s="107"/>
      <c r="T199" s="108">
        <f>ROUND(AR199,round_as_displayed)</f>
        <v>10063</v>
      </c>
      <c r="U199" s="107"/>
      <c r="V199" s="107"/>
      <c r="W199" s="108">
        <f>ROUND(AU199,round_as_displayed)</f>
        <v>0</v>
      </c>
      <c r="X199" s="107"/>
      <c r="Y199" s="107"/>
      <c r="Z199" s="108">
        <f>ROUND(AX199,round_as_displayed)</f>
        <v>0</v>
      </c>
      <c r="AC199" s="61">
        <v>5465.59</v>
      </c>
      <c r="AF199" s="61">
        <v>4596.94</v>
      </c>
      <c r="AI199" s="61">
        <v>0</v>
      </c>
      <c r="AO199" s="61">
        <f>AC199+AF199+AI199+AL199</f>
        <v>10062.529999999999</v>
      </c>
      <c r="AR199" s="61">
        <v>10062.53</v>
      </c>
      <c r="AU199" s="61">
        <v>0</v>
      </c>
      <c r="AX199" s="61">
        <v>0</v>
      </c>
      <c r="BA199" s="61">
        <f>AR199+AU199+AX199</f>
        <v>10062.53</v>
      </c>
      <c r="BC199" s="61">
        <v>0</v>
      </c>
      <c r="BD199" s="63">
        <v>529.1</v>
      </c>
      <c r="BE199" s="63"/>
      <c r="BF199" s="61" t="b">
        <f>IF(AND(AC199=0,AF199=0,AI199=0,AL199=0),TRUE,FALSE)</f>
        <v>0</v>
      </c>
      <c r="BH199" s="1">
        <f t="shared" si="94"/>
        <v>0</v>
      </c>
    </row>
    <row r="200" spans="1:60" ht="14.25" collapsed="1">
      <c r="A200" s="1" t="s">
        <v>586</v>
      </c>
      <c r="B200" s="96" t="s">
        <v>224</v>
      </c>
      <c r="C200" s="89" t="s">
        <v>508</v>
      </c>
      <c r="D200" s="106"/>
      <c r="E200" s="98">
        <f t="shared" si="95"/>
        <v>5466</v>
      </c>
      <c r="F200" s="89"/>
      <c r="G200" s="106"/>
      <c r="H200" s="98">
        <f t="shared" si="96"/>
        <v>4597</v>
      </c>
      <c r="I200" s="89"/>
      <c r="J200" s="106"/>
      <c r="K200" s="98">
        <f t="shared" si="97"/>
        <v>0</v>
      </c>
      <c r="L200" s="89"/>
      <c r="M200" s="106"/>
      <c r="N200" s="98">
        <f t="shared" si="98"/>
        <v>0</v>
      </c>
      <c r="O200" s="89"/>
      <c r="P200" s="106"/>
      <c r="Q200" s="99">
        <f t="shared" si="99"/>
        <v>10063</v>
      </c>
      <c r="R200" s="89"/>
      <c r="S200" s="106"/>
      <c r="T200" s="98">
        <f t="shared" si="100"/>
        <v>10063</v>
      </c>
      <c r="U200" s="89"/>
      <c r="V200" s="106"/>
      <c r="W200" s="98">
        <f t="shared" si="101"/>
        <v>0</v>
      </c>
      <c r="X200" s="92"/>
      <c r="Y200" s="106"/>
      <c r="Z200" s="98">
        <f t="shared" si="102"/>
        <v>0</v>
      </c>
      <c r="AB200" s="49"/>
      <c r="AC200" s="41">
        <v>5465.59</v>
      </c>
      <c r="AE200" s="49"/>
      <c r="AF200" s="27">
        <v>4596.94</v>
      </c>
      <c r="AH200" s="49"/>
      <c r="AI200" s="27">
        <v>0</v>
      </c>
      <c r="AK200" s="49"/>
      <c r="AL200" s="26">
        <f t="shared" si="103"/>
        <v>0</v>
      </c>
      <c r="AN200" s="49"/>
      <c r="AO200" s="26">
        <f t="shared" si="104"/>
        <v>10062.529999999999</v>
      </c>
      <c r="AQ200" s="49"/>
      <c r="AR200" s="31">
        <v>10062.53</v>
      </c>
      <c r="AT200" s="49"/>
      <c r="AU200" s="27">
        <v>0</v>
      </c>
      <c r="AV200" s="10"/>
      <c r="AW200" s="49"/>
      <c r="AX200" s="27">
        <v>0</v>
      </c>
      <c r="AZ200" s="49"/>
      <c r="BA200" s="30">
        <f t="shared" si="105"/>
        <v>10062.53</v>
      </c>
      <c r="BC200" s="1">
        <v>0</v>
      </c>
      <c r="BD200" s="1">
        <v>529.1</v>
      </c>
      <c r="BF200" s="1" t="b">
        <f t="shared" si="106"/>
        <v>0</v>
      </c>
      <c r="BH200" s="1">
        <f t="shared" si="94"/>
        <v>0</v>
      </c>
    </row>
    <row r="201" spans="2:60" ht="14.25">
      <c r="B201" s="56" t="s">
        <v>13</v>
      </c>
      <c r="C201" s="6" t="s">
        <v>508</v>
      </c>
      <c r="D201" s="7"/>
      <c r="E201" s="22">
        <f>E186+E188+E190+E191+E193+E194+E195+E197+E198+E200</f>
        <v>46509</v>
      </c>
      <c r="F201" s="6" t="s">
        <v>508</v>
      </c>
      <c r="G201" s="7"/>
      <c r="H201" s="22">
        <f>H186+H188+H190+H191+H193+H194+H195+H197+H198+H200</f>
        <v>39400</v>
      </c>
      <c r="I201" s="6" t="s">
        <v>508</v>
      </c>
      <c r="J201" s="7"/>
      <c r="K201" s="22">
        <f>K186+K188+K190+K191+K193+K194+K195+K197+K198+K200</f>
        <v>3975</v>
      </c>
      <c r="L201" s="6" t="s">
        <v>508</v>
      </c>
      <c r="M201" s="7"/>
      <c r="N201" s="22">
        <f>N186+N188+N190+N191+N193+N194+N195+N197+N198+N200</f>
        <v>7839</v>
      </c>
      <c r="O201" s="6" t="s">
        <v>508</v>
      </c>
      <c r="P201" s="7"/>
      <c r="Q201" s="22">
        <f>Q186+Q188+Q190+Q191+Q193+Q194+Q195+Q197+Q198+Q200</f>
        <v>97723</v>
      </c>
      <c r="R201" s="6" t="s">
        <v>508</v>
      </c>
      <c r="S201" s="7"/>
      <c r="T201" s="22">
        <f>T186+T188+T190+T191+T193+T194+T195+T197+T198+T200</f>
        <v>48919</v>
      </c>
      <c r="U201" s="6" t="s">
        <v>508</v>
      </c>
      <c r="V201" s="7"/>
      <c r="W201" s="22">
        <f>W186+W188+W190+W191+W193+W194+W195+W197+W198+W200</f>
        <v>48804</v>
      </c>
      <c r="X201" s="6" t="s">
        <v>508</v>
      </c>
      <c r="Y201" s="7"/>
      <c r="Z201" s="22">
        <f>Z186+Z188+Z190+Z191+Z193+Z194+Z195+Z197+Z198+Z200</f>
        <v>0</v>
      </c>
      <c r="AA201" s="6" t="s">
        <v>508</v>
      </c>
      <c r="AB201" s="7"/>
      <c r="AC201" s="40">
        <f>AC186+AC188+AC190+AC191+AC193+AC194+AC195+AC197+AC198+AC200</f>
        <v>46508.5</v>
      </c>
      <c r="AD201" s="6" t="s">
        <v>508</v>
      </c>
      <c r="AE201" s="7"/>
      <c r="AF201" s="40">
        <f>AF186+AF188+AF190+AF191+AF193+AF194+AF195+AF197+AF198+AF200</f>
        <v>39401.17</v>
      </c>
      <c r="AG201" s="6" t="s">
        <v>508</v>
      </c>
      <c r="AH201" s="7"/>
      <c r="AI201" s="40">
        <f>AI186+AI188+AI190+AI191+AI193+AI194+AI195+AI197+AI198+AI200</f>
        <v>3975.21</v>
      </c>
      <c r="AJ201" s="6" t="s">
        <v>508</v>
      </c>
      <c r="AK201" s="7"/>
      <c r="AL201" s="40">
        <f>AL186+AL188+AL190+AL191+AL193+AL194+AL195+AL197+AL198+AL200</f>
        <v>7838.71</v>
      </c>
      <c r="AM201" s="6" t="s">
        <v>508</v>
      </c>
      <c r="AN201" s="7"/>
      <c r="AO201" s="40">
        <f>AO186+AO188+AO190+AO191+AO193+AO194+AO195+AO197+AO198+AO200</f>
        <v>97723.59</v>
      </c>
      <c r="AP201" s="6" t="s">
        <v>508</v>
      </c>
      <c r="AQ201" s="7"/>
      <c r="AR201" s="22">
        <f>AR186+AR188+AR190+AR191+AR193+AR194+AR195+AR197+AR198+AR200</f>
        <v>48919.18</v>
      </c>
      <c r="AS201" s="6" t="s">
        <v>508</v>
      </c>
      <c r="AT201" s="7"/>
      <c r="AU201" s="22">
        <f>AU186+AU188+AU190+AU191+AU193+AU194+AU195+AU197+AU198+AU200</f>
        <v>48804.41</v>
      </c>
      <c r="AV201" s="6" t="s">
        <v>508</v>
      </c>
      <c r="AW201" s="7"/>
      <c r="AX201" s="22">
        <f>AX186+AX188+AX190+AX191+AX193+AX194+AX195+AX197+AX198+AX200</f>
        <v>0</v>
      </c>
      <c r="AY201" s="6" t="s">
        <v>508</v>
      </c>
      <c r="AZ201" s="7"/>
      <c r="BA201" s="22">
        <f>BA186+BA188+BA190+BA191+BA193+BA194+BA195+BA197+BA198+BA200</f>
        <v>97723.59</v>
      </c>
      <c r="BF201" s="1" t="b">
        <f>BF184</f>
        <v>0</v>
      </c>
      <c r="BH201" s="1">
        <f t="shared" si="94"/>
        <v>0</v>
      </c>
    </row>
    <row r="202" spans="2:60" ht="14.25">
      <c r="B202" s="100"/>
      <c r="C202" s="89"/>
      <c r="D202" s="109"/>
      <c r="E202" s="110"/>
      <c r="F202" s="89"/>
      <c r="G202" s="109"/>
      <c r="H202" s="110"/>
      <c r="I202" s="89"/>
      <c r="J202" s="109"/>
      <c r="K202" s="110"/>
      <c r="L202" s="89"/>
      <c r="M202" s="109"/>
      <c r="N202" s="110"/>
      <c r="O202" s="89"/>
      <c r="P202" s="109"/>
      <c r="Q202" s="111"/>
      <c r="R202" s="89"/>
      <c r="S202" s="109"/>
      <c r="T202" s="110"/>
      <c r="U202" s="89"/>
      <c r="V202" s="109"/>
      <c r="W202" s="110"/>
      <c r="X202" s="92"/>
      <c r="Y202" s="109"/>
      <c r="Z202" s="110"/>
      <c r="AB202" s="60"/>
      <c r="AC202" s="42"/>
      <c r="AE202" s="60"/>
      <c r="AF202" s="28"/>
      <c r="AH202" s="60"/>
      <c r="AI202" s="28"/>
      <c r="AK202" s="60"/>
      <c r="AL202" s="28"/>
      <c r="AN202" s="60"/>
      <c r="AO202" s="28"/>
      <c r="AQ202" s="60"/>
      <c r="AR202" s="32"/>
      <c r="AT202" s="60"/>
      <c r="AU202" s="28"/>
      <c r="AV202" s="10"/>
      <c r="AW202" s="60"/>
      <c r="AX202" s="28"/>
      <c r="AZ202" s="60"/>
      <c r="BA202" s="32"/>
      <c r="BH202" s="1">
        <f t="shared" si="94"/>
        <v>0</v>
      </c>
    </row>
    <row r="203" spans="1:60" ht="14.25" hidden="1">
      <c r="A203" s="1" t="s">
        <v>587</v>
      </c>
      <c r="B203" s="118" t="s">
        <v>411</v>
      </c>
      <c r="C203" s="89" t="s">
        <v>508</v>
      </c>
      <c r="D203" s="106"/>
      <c r="E203" s="98">
        <f>ROUND(AC203,round_as_displayed)</f>
        <v>0</v>
      </c>
      <c r="F203" s="89"/>
      <c r="G203" s="106"/>
      <c r="H203" s="98">
        <f>ROUND(AF203,round_as_displayed)</f>
        <v>0</v>
      </c>
      <c r="I203" s="89"/>
      <c r="J203" s="106"/>
      <c r="K203" s="98">
        <f>ROUND(AI203,round_as_displayed)</f>
        <v>0</v>
      </c>
      <c r="L203" s="89"/>
      <c r="M203" s="106"/>
      <c r="N203" s="98">
        <f>ROUND(AL203,round_as_displayed)</f>
        <v>0</v>
      </c>
      <c r="O203" s="89"/>
      <c r="P203" s="106"/>
      <c r="Q203" s="99">
        <f>E203+H203+K203+N203</f>
        <v>0</v>
      </c>
      <c r="R203" s="89"/>
      <c r="S203" s="106"/>
      <c r="T203" s="98">
        <f>ROUND(AR203,round_as_displayed)</f>
        <v>0</v>
      </c>
      <c r="U203" s="89"/>
      <c r="V203" s="106"/>
      <c r="W203" s="98">
        <f>ROUND(AU203,round_as_displayed)</f>
        <v>0</v>
      </c>
      <c r="X203" s="92"/>
      <c r="Y203" s="106"/>
      <c r="Z203" s="98">
        <f>ROUND(AX203,round_as_displayed)</f>
        <v>0</v>
      </c>
      <c r="AB203" s="49"/>
      <c r="AC203" s="41">
        <v>0</v>
      </c>
      <c r="AE203" s="49"/>
      <c r="AF203" s="27">
        <v>0</v>
      </c>
      <c r="AH203" s="49"/>
      <c r="AI203" s="27">
        <v>0</v>
      </c>
      <c r="AK203" s="49"/>
      <c r="AL203" s="26">
        <f>BC203</f>
        <v>0</v>
      </c>
      <c r="AN203" s="49"/>
      <c r="AO203" s="26">
        <f>AC203+AF203+AI203+AL203</f>
        <v>0</v>
      </c>
      <c r="AQ203" s="49"/>
      <c r="AR203" s="31">
        <v>0</v>
      </c>
      <c r="AT203" s="49"/>
      <c r="AU203" s="27">
        <v>0</v>
      </c>
      <c r="AV203" s="10"/>
      <c r="AW203" s="49"/>
      <c r="AX203" s="27">
        <v>0</v>
      </c>
      <c r="AZ203" s="49"/>
      <c r="BA203" s="30">
        <f>AR203+AU203+AX203</f>
        <v>0</v>
      </c>
      <c r="BC203" s="1">
        <v>0</v>
      </c>
      <c r="BD203" s="1">
        <v>0</v>
      </c>
      <c r="BF203" s="1" t="b">
        <f>IF(AND(AC203=0,AF203=0,AI203=0,AL203=0),TRUE,FALSE)</f>
        <v>1</v>
      </c>
      <c r="BH203" s="1">
        <f t="shared" si="94"/>
        <v>0</v>
      </c>
    </row>
    <row r="204" spans="2:60" ht="14.25" hidden="1">
      <c r="B204" s="96"/>
      <c r="C204" s="89"/>
      <c r="D204" s="109"/>
      <c r="E204" s="110"/>
      <c r="F204" s="89"/>
      <c r="G204" s="109"/>
      <c r="H204" s="110"/>
      <c r="I204" s="89"/>
      <c r="J204" s="109"/>
      <c r="K204" s="110"/>
      <c r="L204" s="89"/>
      <c r="M204" s="109"/>
      <c r="N204" s="110"/>
      <c r="O204" s="89"/>
      <c r="P204" s="109"/>
      <c r="Q204" s="111"/>
      <c r="R204" s="89"/>
      <c r="S204" s="109"/>
      <c r="T204" s="110"/>
      <c r="U204" s="89"/>
      <c r="V204" s="109"/>
      <c r="W204" s="110"/>
      <c r="X204" s="92"/>
      <c r="Y204" s="109"/>
      <c r="Z204" s="110"/>
      <c r="AB204" s="60"/>
      <c r="AC204" s="42"/>
      <c r="AE204" s="60"/>
      <c r="AF204" s="28"/>
      <c r="AH204" s="60"/>
      <c r="AI204" s="28"/>
      <c r="AK204" s="60"/>
      <c r="AL204" s="28"/>
      <c r="AN204" s="60"/>
      <c r="AO204" s="28"/>
      <c r="AQ204" s="60"/>
      <c r="AR204" s="32"/>
      <c r="AT204" s="60"/>
      <c r="AU204" s="28"/>
      <c r="AV204" s="10"/>
      <c r="AW204" s="60"/>
      <c r="AX204" s="28"/>
      <c r="AZ204" s="60"/>
      <c r="BA204" s="32"/>
      <c r="BF204" s="1" t="b">
        <f>IF(AND(AC204=0,AF204=0,AI204=0,AL204=0),TRUE,FALSE)</f>
        <v>1</v>
      </c>
      <c r="BH204" s="1">
        <f t="shared" si="94"/>
        <v>0</v>
      </c>
    </row>
    <row r="205" spans="1:60" ht="14.25" hidden="1">
      <c r="A205" s="1" t="s">
        <v>588</v>
      </c>
      <c r="B205" s="118" t="s">
        <v>412</v>
      </c>
      <c r="C205" s="89" t="s">
        <v>508</v>
      </c>
      <c r="D205" s="106"/>
      <c r="E205" s="98">
        <f>ROUND(AC205,round_as_displayed)</f>
        <v>0</v>
      </c>
      <c r="F205" s="89"/>
      <c r="G205" s="106"/>
      <c r="H205" s="98">
        <f>ROUND(AF205,round_as_displayed)</f>
        <v>0</v>
      </c>
      <c r="I205" s="89"/>
      <c r="J205" s="106"/>
      <c r="K205" s="98">
        <f>ROUND(AI205,round_as_displayed)</f>
        <v>0</v>
      </c>
      <c r="L205" s="89"/>
      <c r="M205" s="106"/>
      <c r="N205" s="98">
        <f>ROUND(AL205,round_as_displayed)</f>
        <v>0</v>
      </c>
      <c r="O205" s="89"/>
      <c r="P205" s="106"/>
      <c r="Q205" s="99">
        <f>E205+H205+K205+N205</f>
        <v>0</v>
      </c>
      <c r="R205" s="89"/>
      <c r="S205" s="106"/>
      <c r="T205" s="98">
        <f>ROUND(AR205,round_as_displayed)</f>
        <v>0</v>
      </c>
      <c r="U205" s="89"/>
      <c r="V205" s="106"/>
      <c r="W205" s="98">
        <f>ROUND(AU205,round_as_displayed)</f>
        <v>0</v>
      </c>
      <c r="X205" s="92"/>
      <c r="Y205" s="106"/>
      <c r="Z205" s="98">
        <f>ROUND(AX205,round_as_displayed)</f>
        <v>0</v>
      </c>
      <c r="AB205" s="49"/>
      <c r="AC205" s="41">
        <v>0</v>
      </c>
      <c r="AE205" s="49"/>
      <c r="AF205" s="27">
        <v>0</v>
      </c>
      <c r="AH205" s="49"/>
      <c r="AI205" s="27">
        <v>0</v>
      </c>
      <c r="AK205" s="49"/>
      <c r="AL205" s="26">
        <f>BC205</f>
        <v>0</v>
      </c>
      <c r="AN205" s="49"/>
      <c r="AO205" s="26">
        <f>AC205+AF205+AI205+AL205</f>
        <v>0</v>
      </c>
      <c r="AQ205" s="49"/>
      <c r="AR205" s="31">
        <v>0</v>
      </c>
      <c r="AT205" s="49"/>
      <c r="AU205" s="27">
        <v>0</v>
      </c>
      <c r="AV205" s="10"/>
      <c r="AW205" s="49"/>
      <c r="AX205" s="27">
        <v>0</v>
      </c>
      <c r="AZ205" s="49"/>
      <c r="BA205" s="30">
        <f>AR205+AU205+AX205</f>
        <v>0</v>
      </c>
      <c r="BC205" s="1">
        <v>0</v>
      </c>
      <c r="BD205" s="1">
        <v>0</v>
      </c>
      <c r="BF205" s="1" t="b">
        <f>IF(AND(AC205=0,AF205=0,AI205=0,AL205=0),TRUE,FALSE)</f>
        <v>1</v>
      </c>
      <c r="BH205" s="1">
        <f t="shared" si="94"/>
        <v>0</v>
      </c>
    </row>
    <row r="206" spans="2:60" ht="14.25">
      <c r="B206" s="58" t="s">
        <v>14</v>
      </c>
      <c r="C206" s="6" t="s">
        <v>508</v>
      </c>
      <c r="D206" s="7"/>
      <c r="E206" s="22">
        <f>SUM(E31+E50+E65+E114+E150+E180+E201+E203+E205)+E182</f>
        <v>4050965</v>
      </c>
      <c r="F206" s="6" t="s">
        <v>508</v>
      </c>
      <c r="G206" s="7"/>
      <c r="H206" s="22">
        <f>SUM(H31+H50+H65+H114+H150+H180+H201+H203+H205)+H182</f>
        <v>2444574</v>
      </c>
      <c r="I206" s="6" t="s">
        <v>508</v>
      </c>
      <c r="J206" s="7"/>
      <c r="K206" s="22">
        <f>SUM(K31+K50+K65+K114+K150+K180+K201+K203+K205)+K182</f>
        <v>8655889</v>
      </c>
      <c r="L206" s="6" t="s">
        <v>508</v>
      </c>
      <c r="M206" s="7"/>
      <c r="N206" s="22">
        <f>SUM(N31+N50+N65+N114+N150+N180+N201+N203+N205)+N182</f>
        <v>3073134</v>
      </c>
      <c r="O206" s="6" t="s">
        <v>508</v>
      </c>
      <c r="P206" s="7"/>
      <c r="Q206" s="22">
        <f>SUM(Q31+Q50+Q65+Q114+Q150+Q180+Q201+Q203+Q205)+Q182</f>
        <v>18224562</v>
      </c>
      <c r="R206" s="6" t="s">
        <v>508</v>
      </c>
      <c r="S206" s="7"/>
      <c r="T206" s="22">
        <f>SUM(T31+T50+T65+T114+T150+T180+T201+T203+T205)+T182</f>
        <v>13149640</v>
      </c>
      <c r="U206" s="6" t="s">
        <v>508</v>
      </c>
      <c r="V206" s="7"/>
      <c r="W206" s="22">
        <f>SUM(W31+W50+W65+W114+W150+W180+W201+W203+W205)+W182</f>
        <v>4319299</v>
      </c>
      <c r="X206" s="6" t="s">
        <v>508</v>
      </c>
      <c r="Y206" s="7"/>
      <c r="Z206" s="22">
        <f>SUM(Z31+Z50+Z65+Z114+Z150+Z180+Z201+Z203+Z205)+Z182</f>
        <v>755623</v>
      </c>
      <c r="AA206" s="6" t="s">
        <v>508</v>
      </c>
      <c r="AB206" s="7"/>
      <c r="AC206" s="22">
        <f>SUM(AC31+AC50+AC65+AC114+AC150+AC180+AC201+AC203+AC205)+AC182</f>
        <v>4050965.3600000003</v>
      </c>
      <c r="AD206" s="6" t="s">
        <v>508</v>
      </c>
      <c r="AE206" s="7"/>
      <c r="AF206" s="22">
        <f>SUM(AF31+AF50+AF65+AF114+AF150+AF180+AF201+AF203+AF205)+AF182</f>
        <v>2444574.17</v>
      </c>
      <c r="AG206" s="6" t="s">
        <v>508</v>
      </c>
      <c r="AH206" s="7"/>
      <c r="AI206" s="22">
        <f>SUM(AI31+AI50+AI65+AI114+AI150+AI180+AI201+AI203+AI205)+AI182</f>
        <v>8655889.260000002</v>
      </c>
      <c r="AJ206" s="6" t="s">
        <v>508</v>
      </c>
      <c r="AK206" s="7"/>
      <c r="AL206" s="22">
        <f>SUM(AL31+AL50+AL65+AL114+AL150+AL180+AL201+AL203+AL205)+AL182</f>
        <v>3073134.12</v>
      </c>
      <c r="AM206" s="6" t="s">
        <v>508</v>
      </c>
      <c r="AN206" s="7"/>
      <c r="AO206" s="22">
        <f>SUM(AO31+AO50+AO65+AO114+AO150+AO180+AO201+AO203+AO205)+AO182</f>
        <v>18224562.91</v>
      </c>
      <c r="AP206" s="6" t="s">
        <v>508</v>
      </c>
      <c r="AQ206" s="7"/>
      <c r="AR206" s="22">
        <f>SUM(AR31+AR50+AR65+AR114+AR150+AR180+AR201+AR203+AR205)+AR182</f>
        <v>13149641.43</v>
      </c>
      <c r="AS206" s="6" t="s">
        <v>508</v>
      </c>
      <c r="AT206" s="7"/>
      <c r="AU206" s="22">
        <f>SUM(AU31+AU50+AU65+AU114+AU150+AU180+AU201+AU203+AU205)+AU182</f>
        <v>4319298.5</v>
      </c>
      <c r="AV206" s="6" t="s">
        <v>508</v>
      </c>
      <c r="AW206" s="7"/>
      <c r="AX206" s="22">
        <f>SUM(AX31+AX50+AX65+AX114+AX150+AX180+AX201+AX203+AX205)+AX182</f>
        <v>755622.98</v>
      </c>
      <c r="AY206" s="6" t="s">
        <v>508</v>
      </c>
      <c r="AZ206" s="7"/>
      <c r="BA206" s="22">
        <f>SUM(BA31+BA50+BA65+BA114+BA150+BA180+BA201+BA203+BA205)+BA182</f>
        <v>18224562.91</v>
      </c>
      <c r="BF206" s="1" t="e">
        <f>#REF!</f>
        <v>#REF!</v>
      </c>
      <c r="BH206" s="1">
        <f t="shared" si="94"/>
        <v>0</v>
      </c>
    </row>
    <row r="207" spans="2:60" ht="14.25">
      <c r="B207" s="105"/>
      <c r="C207" s="89"/>
      <c r="D207" s="97"/>
      <c r="E207" s="98"/>
      <c r="F207" s="89"/>
      <c r="G207" s="97"/>
      <c r="H207" s="98"/>
      <c r="I207" s="89"/>
      <c r="J207" s="97"/>
      <c r="K207" s="98"/>
      <c r="L207" s="89"/>
      <c r="M207" s="97"/>
      <c r="N207" s="98"/>
      <c r="O207" s="89"/>
      <c r="P207" s="97"/>
      <c r="Q207" s="99"/>
      <c r="R207" s="89"/>
      <c r="S207" s="97"/>
      <c r="T207" s="98"/>
      <c r="U207" s="89"/>
      <c r="V207" s="97"/>
      <c r="W207" s="98"/>
      <c r="X207" s="92"/>
      <c r="Y207" s="97"/>
      <c r="Z207" s="98"/>
      <c r="AB207" s="14"/>
      <c r="AC207" s="39"/>
      <c r="AE207" s="14"/>
      <c r="AF207" s="26"/>
      <c r="AH207" s="14"/>
      <c r="AI207" s="26"/>
      <c r="AK207" s="14"/>
      <c r="AL207" s="26"/>
      <c r="AN207" s="14"/>
      <c r="AO207" s="26"/>
      <c r="AQ207" s="14"/>
      <c r="AR207" s="30"/>
      <c r="AT207" s="14"/>
      <c r="AU207" s="26"/>
      <c r="AV207" s="10"/>
      <c r="AW207" s="14"/>
      <c r="AX207" s="26"/>
      <c r="AZ207" s="14"/>
      <c r="BA207" s="30"/>
      <c r="BH207" s="1">
        <f t="shared" si="94"/>
        <v>0</v>
      </c>
    </row>
    <row r="208" spans="2:60" ht="15" customHeight="1">
      <c r="B208" s="13" t="s">
        <v>589</v>
      </c>
      <c r="C208" s="1"/>
      <c r="D208" s="1"/>
      <c r="E208" s="19"/>
      <c r="F208" s="1"/>
      <c r="G208" s="1"/>
      <c r="H208" s="19"/>
      <c r="I208" s="1"/>
      <c r="J208" s="1"/>
      <c r="K208" s="19"/>
      <c r="L208" s="1"/>
      <c r="M208" s="1"/>
      <c r="N208" s="19"/>
      <c r="O208" s="1"/>
      <c r="P208" s="1"/>
      <c r="R208" s="1"/>
      <c r="S208" s="1"/>
      <c r="U208" s="1"/>
      <c r="V208" s="1"/>
      <c r="W208" s="19"/>
      <c r="X208" s="10"/>
      <c r="Y208" s="1"/>
      <c r="Z208" s="19"/>
      <c r="AA208" s="1"/>
      <c r="AB208" s="1"/>
      <c r="AD208" s="1"/>
      <c r="AE208" s="1"/>
      <c r="AG208" s="1"/>
      <c r="AH208" s="1"/>
      <c r="AJ208" s="1"/>
      <c r="AK208" s="1"/>
      <c r="AM208" s="1"/>
      <c r="AN208" s="1"/>
      <c r="AP208" s="1"/>
      <c r="AQ208" s="1"/>
      <c r="AS208" s="1"/>
      <c r="AT208" s="1"/>
      <c r="AV208" s="10"/>
      <c r="AW208" s="1"/>
      <c r="AY208" s="1"/>
      <c r="AZ208" s="1"/>
      <c r="BH208" s="1">
        <f t="shared" si="94"/>
        <v>0</v>
      </c>
    </row>
    <row r="209" spans="2:60" ht="15" customHeight="1">
      <c r="B209" s="94" t="s">
        <v>526</v>
      </c>
      <c r="C209" s="95"/>
      <c r="D209" s="95"/>
      <c r="E209" s="90"/>
      <c r="F209" s="95"/>
      <c r="G209" s="95"/>
      <c r="H209" s="90"/>
      <c r="I209" s="95"/>
      <c r="J209" s="95"/>
      <c r="K209" s="90"/>
      <c r="L209" s="95"/>
      <c r="M209" s="95"/>
      <c r="N209" s="90"/>
      <c r="O209" s="95"/>
      <c r="P209" s="95"/>
      <c r="Q209" s="90"/>
      <c r="R209" s="95"/>
      <c r="S209" s="95"/>
      <c r="T209" s="90"/>
      <c r="U209" s="95"/>
      <c r="V209" s="95"/>
      <c r="W209" s="90"/>
      <c r="X209" s="92"/>
      <c r="Y209" s="95"/>
      <c r="Z209" s="90"/>
      <c r="AA209" s="1"/>
      <c r="AB209" s="1"/>
      <c r="AD209" s="1"/>
      <c r="AE209" s="1"/>
      <c r="AG209" s="1"/>
      <c r="AH209" s="1"/>
      <c r="AJ209" s="1"/>
      <c r="AK209" s="1"/>
      <c r="AM209" s="1"/>
      <c r="AN209" s="1"/>
      <c r="AP209" s="1"/>
      <c r="AQ209" s="1"/>
      <c r="AS209" s="1"/>
      <c r="AT209" s="1"/>
      <c r="AV209" s="10"/>
      <c r="AW209" s="1"/>
      <c r="AY209" s="1"/>
      <c r="AZ209" s="1"/>
      <c r="BF209" s="1" t="b">
        <f>IF(AND(BF210,BF214,BF216,BF218,BF219,BF221,BF223,BF225,BF227,BF229,BF230),TRUE,FALSE)</f>
        <v>0</v>
      </c>
      <c r="BH209" s="1">
        <f t="shared" si="94"/>
        <v>0</v>
      </c>
    </row>
    <row r="210" spans="1:60" ht="14.25" hidden="1">
      <c r="A210" s="1" t="s">
        <v>590</v>
      </c>
      <c r="B210" s="96" t="s">
        <v>122</v>
      </c>
      <c r="C210" s="89" t="s">
        <v>508</v>
      </c>
      <c r="D210" s="97"/>
      <c r="E210" s="98">
        <f aca="true" t="shared" si="107" ref="E210:E230">ROUND(AC210,round_as_displayed)</f>
        <v>0</v>
      </c>
      <c r="F210" s="97"/>
      <c r="G210" s="97"/>
      <c r="H210" s="98">
        <f aca="true" t="shared" si="108" ref="H210:H230">ROUND(AF210,round_as_displayed)</f>
        <v>0</v>
      </c>
      <c r="I210" s="97"/>
      <c r="J210" s="97"/>
      <c r="K210" s="98">
        <f aca="true" t="shared" si="109" ref="K210:K230">ROUND(AI210,round_as_displayed)</f>
        <v>0</v>
      </c>
      <c r="L210" s="97"/>
      <c r="M210" s="97"/>
      <c r="N210" s="98">
        <f aca="true" t="shared" si="110" ref="N210:N230">ROUND(AL210,round_as_displayed)</f>
        <v>0</v>
      </c>
      <c r="O210" s="97"/>
      <c r="P210" s="97"/>
      <c r="Q210" s="99">
        <f aca="true" t="shared" si="111" ref="Q210:Q230">E210+H210+K210+N210</f>
        <v>0</v>
      </c>
      <c r="R210" s="97"/>
      <c r="S210" s="97"/>
      <c r="T210" s="98">
        <f aca="true" t="shared" si="112" ref="T210:T230">ROUND(AR210,round_as_displayed)</f>
        <v>0</v>
      </c>
      <c r="U210" s="97"/>
      <c r="V210" s="97"/>
      <c r="W210" s="98">
        <f aca="true" t="shared" si="113" ref="W210:W230">ROUND(AU210,round_as_displayed)</f>
        <v>0</v>
      </c>
      <c r="X210" s="92"/>
      <c r="Y210" s="97"/>
      <c r="Z210" s="98">
        <f aca="true" t="shared" si="114" ref="Z210:Z230">ROUND(AX210,round_as_displayed)</f>
        <v>0</v>
      </c>
      <c r="AB210" s="14"/>
      <c r="AC210" s="39">
        <v>0</v>
      </c>
      <c r="AD210" s="14"/>
      <c r="AE210" s="14"/>
      <c r="AF210" s="26">
        <v>0</v>
      </c>
      <c r="AG210" s="14"/>
      <c r="AH210" s="14"/>
      <c r="AI210" s="26">
        <v>0</v>
      </c>
      <c r="AJ210" s="14"/>
      <c r="AK210" s="14"/>
      <c r="AL210" s="26">
        <f aca="true" t="shared" si="115" ref="AL210:AL230">BC210</f>
        <v>0</v>
      </c>
      <c r="AM210" s="14"/>
      <c r="AN210" s="14"/>
      <c r="AO210" s="26">
        <f aca="true" t="shared" si="116" ref="AO210:AO230">AC210+AF210+AI210+AL210</f>
        <v>0</v>
      </c>
      <c r="AP210" s="14"/>
      <c r="AQ210" s="14"/>
      <c r="AR210" s="30">
        <v>0</v>
      </c>
      <c r="AS210" s="14"/>
      <c r="AT210" s="14"/>
      <c r="AU210" s="26">
        <v>0</v>
      </c>
      <c r="AV210" s="10"/>
      <c r="AW210" s="14"/>
      <c r="AX210" s="26">
        <v>0</v>
      </c>
      <c r="AY210" s="14"/>
      <c r="AZ210" s="14"/>
      <c r="BA210" s="30">
        <f aca="true" t="shared" si="117" ref="BA210:BA230">AR210+AU210+AX210</f>
        <v>0</v>
      </c>
      <c r="BC210" s="1">
        <v>0</v>
      </c>
      <c r="BD210" s="1">
        <v>0</v>
      </c>
      <c r="BF210" s="1" t="b">
        <f aca="true" t="shared" si="118" ref="BF210:BF230">IF(AND(AC210=0,AF210=0,AI210=0,AL210=0),TRUE,FALSE)</f>
        <v>1</v>
      </c>
      <c r="BH210" s="1">
        <f t="shared" si="94"/>
        <v>0</v>
      </c>
    </row>
    <row r="211" spans="1:60" s="61" customFormat="1" ht="14.25" hidden="1" outlineLevel="1">
      <c r="A211" s="61" t="s">
        <v>225</v>
      </c>
      <c r="B211" s="107" t="s">
        <v>226</v>
      </c>
      <c r="C211" s="107"/>
      <c r="D211" s="107"/>
      <c r="E211" s="108">
        <f>ROUND(AC211,round_as_displayed)</f>
        <v>0</v>
      </c>
      <c r="F211" s="107"/>
      <c r="G211" s="107"/>
      <c r="H211" s="108">
        <f>ROUND(AF211,round_as_displayed)</f>
        <v>57406</v>
      </c>
      <c r="I211" s="107"/>
      <c r="J211" s="107"/>
      <c r="K211" s="108">
        <f>ROUND(AI211,round_as_displayed)</f>
        <v>0</v>
      </c>
      <c r="L211" s="107"/>
      <c r="M211" s="107"/>
      <c r="N211" s="108">
        <f>ROUND(AL211,round_as_displayed)</f>
        <v>0</v>
      </c>
      <c r="O211" s="107"/>
      <c r="P211" s="107"/>
      <c r="Q211" s="108">
        <f>E211+H211+K211+N211</f>
        <v>57406</v>
      </c>
      <c r="R211" s="107"/>
      <c r="S211" s="107"/>
      <c r="T211" s="108">
        <f>ROUND(AR211,round_as_displayed)</f>
        <v>37025</v>
      </c>
      <c r="U211" s="107"/>
      <c r="V211" s="107"/>
      <c r="W211" s="108">
        <f>ROUND(AU211,round_as_displayed)</f>
        <v>12053</v>
      </c>
      <c r="X211" s="107"/>
      <c r="Y211" s="107"/>
      <c r="Z211" s="108">
        <f>ROUND(AX211,round_as_displayed)</f>
        <v>8327</v>
      </c>
      <c r="AC211" s="61">
        <v>0</v>
      </c>
      <c r="AF211" s="61">
        <v>57405.65</v>
      </c>
      <c r="AI211" s="61">
        <v>0</v>
      </c>
      <c r="AO211" s="61">
        <f>AC211+AF211+AI211+AL211</f>
        <v>57405.65</v>
      </c>
      <c r="AR211" s="61">
        <v>37025</v>
      </c>
      <c r="AU211" s="61">
        <v>12053.28</v>
      </c>
      <c r="AX211" s="61">
        <v>8327.37</v>
      </c>
      <c r="BA211" s="61">
        <f>AR211+AU211+AX211</f>
        <v>57405.65</v>
      </c>
      <c r="BC211" s="61">
        <v>0</v>
      </c>
      <c r="BD211" s="63">
        <v>0</v>
      </c>
      <c r="BE211" s="63"/>
      <c r="BF211" s="61" t="b">
        <f t="shared" si="118"/>
        <v>0</v>
      </c>
      <c r="BH211" s="1">
        <f t="shared" si="94"/>
        <v>-1</v>
      </c>
    </row>
    <row r="212" spans="1:60" ht="14.25" collapsed="1">
      <c r="A212" s="1" t="s">
        <v>108</v>
      </c>
      <c r="B212" s="50" t="s">
        <v>413</v>
      </c>
      <c r="C212" s="6" t="s">
        <v>508</v>
      </c>
      <c r="D212" s="14"/>
      <c r="E212" s="21">
        <f>ROUND(AC212,round_as_displayed)</f>
        <v>0</v>
      </c>
      <c r="F212" s="14"/>
      <c r="G212" s="14"/>
      <c r="H212" s="21">
        <f>ROUND(AF212,round_as_displayed)</f>
        <v>57406</v>
      </c>
      <c r="I212" s="14"/>
      <c r="J212" s="14"/>
      <c r="K212" s="21">
        <f>ROUND(AI212,round_as_displayed)</f>
        <v>0</v>
      </c>
      <c r="L212" s="14"/>
      <c r="M212" s="14"/>
      <c r="N212" s="21">
        <f>ROUND(AL212,round_as_displayed)</f>
        <v>0</v>
      </c>
      <c r="O212" s="14"/>
      <c r="P212" s="14"/>
      <c r="Q212" s="30">
        <f>E212+H212+K212+N212</f>
        <v>57406</v>
      </c>
      <c r="R212" s="14"/>
      <c r="S212" s="14"/>
      <c r="T212" s="21">
        <f>ROUND(AR212,round_as_displayed)+1</f>
        <v>37026</v>
      </c>
      <c r="U212" s="14"/>
      <c r="V212" s="14"/>
      <c r="W212" s="21">
        <f>ROUND(AU212,round_as_displayed)</f>
        <v>12053</v>
      </c>
      <c r="X212" s="10"/>
      <c r="Y212" s="14"/>
      <c r="Z212" s="21">
        <f>ROUND(AX212,round_as_displayed)</f>
        <v>8327</v>
      </c>
      <c r="AB212" s="14"/>
      <c r="AC212" s="39">
        <v>0</v>
      </c>
      <c r="AD212" s="14"/>
      <c r="AE212" s="14"/>
      <c r="AF212" s="26">
        <v>57405.65</v>
      </c>
      <c r="AG212" s="14"/>
      <c r="AH212" s="14"/>
      <c r="AI212" s="26">
        <v>0</v>
      </c>
      <c r="AJ212" s="14"/>
      <c r="AK212" s="14"/>
      <c r="AL212" s="26">
        <f>BC212</f>
        <v>0</v>
      </c>
      <c r="AM212" s="14"/>
      <c r="AN212" s="14"/>
      <c r="AO212" s="26">
        <f>AC212+AF212+AI212+AL212</f>
        <v>57405.65</v>
      </c>
      <c r="AP212" s="14"/>
      <c r="AQ212" s="14"/>
      <c r="AR212" s="30">
        <v>37025</v>
      </c>
      <c r="AS212" s="14"/>
      <c r="AT212" s="14"/>
      <c r="AU212" s="26">
        <v>12053.28</v>
      </c>
      <c r="AV212" s="10"/>
      <c r="AW212" s="14"/>
      <c r="AX212" s="26">
        <v>8327.37</v>
      </c>
      <c r="AY212" s="14"/>
      <c r="AZ212" s="14"/>
      <c r="BA212" s="30">
        <f>AR212+AU212+AX212</f>
        <v>57405.65</v>
      </c>
      <c r="BC212" s="1">
        <v>0</v>
      </c>
      <c r="BD212" s="1">
        <v>0</v>
      </c>
      <c r="BF212" s="1" t="b">
        <f t="shared" si="118"/>
        <v>0</v>
      </c>
      <c r="BH212" s="1">
        <f t="shared" si="94"/>
        <v>0</v>
      </c>
    </row>
    <row r="213" spans="1:60" s="61" customFormat="1" ht="14.25" hidden="1" outlineLevel="1">
      <c r="A213" s="61" t="s">
        <v>227</v>
      </c>
      <c r="B213" s="107" t="s">
        <v>228</v>
      </c>
      <c r="C213" s="107"/>
      <c r="D213" s="107"/>
      <c r="E213" s="108">
        <f>ROUND(AC213,round_as_displayed)</f>
        <v>84816</v>
      </c>
      <c r="F213" s="107"/>
      <c r="G213" s="107"/>
      <c r="H213" s="108">
        <f>ROUND(AF213,round_as_displayed)</f>
        <v>0</v>
      </c>
      <c r="I213" s="107"/>
      <c r="J213" s="107"/>
      <c r="K213" s="108">
        <f>ROUND(AI213,round_as_displayed)</f>
        <v>220529</v>
      </c>
      <c r="L213" s="107"/>
      <c r="M213" s="107"/>
      <c r="N213" s="108">
        <f>ROUND(AL213,round_as_displayed)</f>
        <v>0</v>
      </c>
      <c r="O213" s="107"/>
      <c r="P213" s="107"/>
      <c r="Q213" s="108">
        <f>E213+H213+K213+N213</f>
        <v>305345</v>
      </c>
      <c r="R213" s="107"/>
      <c r="S213" s="107"/>
      <c r="T213" s="108">
        <f>ROUND(AR213,round_as_displayed)</f>
        <v>127104</v>
      </c>
      <c r="U213" s="107"/>
      <c r="V213" s="107"/>
      <c r="W213" s="108">
        <f>ROUND(AU213,round_as_displayed)</f>
        <v>135653</v>
      </c>
      <c r="X213" s="107"/>
      <c r="Y213" s="107"/>
      <c r="Z213" s="108">
        <f>ROUND(AX213,round_as_displayed)</f>
        <v>42588</v>
      </c>
      <c r="AC213" s="61">
        <v>84815.62</v>
      </c>
      <c r="AF213" s="61">
        <v>0</v>
      </c>
      <c r="AI213" s="61">
        <v>220528.84</v>
      </c>
      <c r="AO213" s="61">
        <f>AC213+AF213+AI213+AL213</f>
        <v>305344.45999999996</v>
      </c>
      <c r="AR213" s="61">
        <v>127103.74</v>
      </c>
      <c r="AU213" s="61">
        <v>135652.8</v>
      </c>
      <c r="AX213" s="61">
        <v>42587.92</v>
      </c>
      <c r="BA213" s="61">
        <f>AR213+AU213+AX213</f>
        <v>305344.45999999996</v>
      </c>
      <c r="BC213" s="61">
        <v>0</v>
      </c>
      <c r="BD213" s="63">
        <v>0</v>
      </c>
      <c r="BE213" s="63"/>
      <c r="BF213" s="61" t="b">
        <f t="shared" si="118"/>
        <v>0</v>
      </c>
      <c r="BH213" s="1">
        <f t="shared" si="94"/>
        <v>0</v>
      </c>
    </row>
    <row r="214" spans="1:60" ht="14.25" collapsed="1">
      <c r="A214" s="1" t="s">
        <v>591</v>
      </c>
      <c r="B214" s="96" t="s">
        <v>683</v>
      </c>
      <c r="C214" s="89" t="s">
        <v>508</v>
      </c>
      <c r="D214" s="97"/>
      <c r="E214" s="98">
        <f t="shared" si="107"/>
        <v>84816</v>
      </c>
      <c r="F214" s="97"/>
      <c r="G214" s="97"/>
      <c r="H214" s="98">
        <f t="shared" si="108"/>
        <v>0</v>
      </c>
      <c r="I214" s="97"/>
      <c r="J214" s="97"/>
      <c r="K214" s="98">
        <f t="shared" si="109"/>
        <v>220529</v>
      </c>
      <c r="L214" s="97"/>
      <c r="M214" s="97"/>
      <c r="N214" s="98">
        <f t="shared" si="110"/>
        <v>0</v>
      </c>
      <c r="O214" s="97"/>
      <c r="P214" s="97"/>
      <c r="Q214" s="99">
        <f t="shared" si="111"/>
        <v>305345</v>
      </c>
      <c r="R214" s="97"/>
      <c r="S214" s="97"/>
      <c r="T214" s="98">
        <f t="shared" si="112"/>
        <v>127104</v>
      </c>
      <c r="U214" s="97"/>
      <c r="V214" s="97"/>
      <c r="W214" s="98">
        <f t="shared" si="113"/>
        <v>135653</v>
      </c>
      <c r="X214" s="92"/>
      <c r="Y214" s="97"/>
      <c r="Z214" s="98">
        <f t="shared" si="114"/>
        <v>42588</v>
      </c>
      <c r="AB214" s="14"/>
      <c r="AC214" s="39">
        <v>84815.62</v>
      </c>
      <c r="AD214" s="14"/>
      <c r="AE214" s="14"/>
      <c r="AF214" s="26">
        <v>0</v>
      </c>
      <c r="AG214" s="14"/>
      <c r="AH214" s="14"/>
      <c r="AI214" s="26">
        <v>220528.84</v>
      </c>
      <c r="AJ214" s="14"/>
      <c r="AK214" s="14"/>
      <c r="AL214" s="26">
        <f t="shared" si="115"/>
        <v>0</v>
      </c>
      <c r="AM214" s="14"/>
      <c r="AN214" s="14"/>
      <c r="AO214" s="26">
        <f t="shared" si="116"/>
        <v>305344.45999999996</v>
      </c>
      <c r="AP214" s="14"/>
      <c r="AQ214" s="14"/>
      <c r="AR214" s="30">
        <v>127103.74</v>
      </c>
      <c r="AS214" s="14"/>
      <c r="AT214" s="14"/>
      <c r="AU214" s="26">
        <v>135652.8</v>
      </c>
      <c r="AV214" s="10"/>
      <c r="AW214" s="14"/>
      <c r="AX214" s="26">
        <v>42587.92</v>
      </c>
      <c r="AY214" s="14"/>
      <c r="AZ214" s="14"/>
      <c r="BA214" s="30">
        <f t="shared" si="117"/>
        <v>305344.45999999996</v>
      </c>
      <c r="BC214" s="1">
        <v>0</v>
      </c>
      <c r="BD214" s="1">
        <v>0</v>
      </c>
      <c r="BF214" s="1" t="b">
        <f t="shared" si="118"/>
        <v>0</v>
      </c>
      <c r="BH214" s="1">
        <f t="shared" si="94"/>
        <v>0</v>
      </c>
    </row>
    <row r="215" spans="1:60" s="61" customFormat="1" ht="14.25" hidden="1" outlineLevel="1">
      <c r="A215" s="61" t="s">
        <v>229</v>
      </c>
      <c r="B215" s="107" t="s">
        <v>230</v>
      </c>
      <c r="C215" s="107"/>
      <c r="D215" s="107"/>
      <c r="E215" s="108">
        <f>ROUND(AC215,round_as_displayed)</f>
        <v>32185</v>
      </c>
      <c r="F215" s="107"/>
      <c r="G215" s="107"/>
      <c r="H215" s="108">
        <f>ROUND(AF215,round_as_displayed)</f>
        <v>0</v>
      </c>
      <c r="I215" s="107"/>
      <c r="J215" s="107"/>
      <c r="K215" s="108">
        <f>ROUND(AI215,round_as_displayed)</f>
        <v>0</v>
      </c>
      <c r="L215" s="107"/>
      <c r="M215" s="107"/>
      <c r="N215" s="108">
        <f>ROUND(AL215,round_as_displayed)</f>
        <v>0</v>
      </c>
      <c r="O215" s="107"/>
      <c r="P215" s="107"/>
      <c r="Q215" s="108">
        <f>E215+H215+K215+N215</f>
        <v>32185</v>
      </c>
      <c r="R215" s="107"/>
      <c r="S215" s="107"/>
      <c r="T215" s="108">
        <f>ROUND(AR215,round_as_displayed)</f>
        <v>20637</v>
      </c>
      <c r="U215" s="107"/>
      <c r="V215" s="107"/>
      <c r="W215" s="108">
        <f>ROUND(AU215,round_as_displayed)</f>
        <v>4907</v>
      </c>
      <c r="X215" s="107"/>
      <c r="Y215" s="107"/>
      <c r="Z215" s="108">
        <f>ROUND(AX215,round_as_displayed)</f>
        <v>6641</v>
      </c>
      <c r="AC215" s="61">
        <v>32185.44</v>
      </c>
      <c r="AF215" s="61">
        <v>0</v>
      </c>
      <c r="AI215" s="61">
        <v>0</v>
      </c>
      <c r="AO215" s="61">
        <f>AC215+AF215+AI215+AL215</f>
        <v>32185.44</v>
      </c>
      <c r="AR215" s="61">
        <v>20637</v>
      </c>
      <c r="AU215" s="61">
        <v>4907.01</v>
      </c>
      <c r="AX215" s="61">
        <v>6641.43</v>
      </c>
      <c r="BA215" s="61">
        <f>AR215+AU215+AX215</f>
        <v>32185.440000000002</v>
      </c>
      <c r="BC215" s="61">
        <v>0</v>
      </c>
      <c r="BD215" s="63">
        <v>0</v>
      </c>
      <c r="BE215" s="63"/>
      <c r="BF215" s="61" t="b">
        <f t="shared" si="118"/>
        <v>0</v>
      </c>
      <c r="BH215" s="1">
        <f t="shared" si="94"/>
        <v>0</v>
      </c>
    </row>
    <row r="216" spans="1:60" ht="14.25" collapsed="1">
      <c r="A216" s="1" t="s">
        <v>592</v>
      </c>
      <c r="B216" s="50" t="s">
        <v>359</v>
      </c>
      <c r="C216" s="6" t="s">
        <v>508</v>
      </c>
      <c r="D216" s="14"/>
      <c r="E216" s="21">
        <f t="shared" si="107"/>
        <v>32185</v>
      </c>
      <c r="F216" s="14"/>
      <c r="G216" s="14"/>
      <c r="H216" s="21">
        <f t="shared" si="108"/>
        <v>0</v>
      </c>
      <c r="I216" s="14"/>
      <c r="J216" s="14"/>
      <c r="K216" s="21">
        <f t="shared" si="109"/>
        <v>0</v>
      </c>
      <c r="L216" s="14"/>
      <c r="M216" s="14"/>
      <c r="N216" s="21">
        <f t="shared" si="110"/>
        <v>0</v>
      </c>
      <c r="O216" s="14"/>
      <c r="P216" s="14"/>
      <c r="Q216" s="30">
        <f t="shared" si="111"/>
        <v>32185</v>
      </c>
      <c r="R216" s="14"/>
      <c r="S216" s="14"/>
      <c r="T216" s="21">
        <f t="shared" si="112"/>
        <v>20637</v>
      </c>
      <c r="U216" s="14"/>
      <c r="V216" s="14"/>
      <c r="W216" s="21">
        <f t="shared" si="113"/>
        <v>4907</v>
      </c>
      <c r="X216" s="10"/>
      <c r="Y216" s="14"/>
      <c r="Z216" s="21">
        <f t="shared" si="114"/>
        <v>6641</v>
      </c>
      <c r="AB216" s="14"/>
      <c r="AC216" s="39">
        <v>32185.44</v>
      </c>
      <c r="AD216" s="14"/>
      <c r="AE216" s="14"/>
      <c r="AF216" s="26">
        <v>0</v>
      </c>
      <c r="AG216" s="14"/>
      <c r="AH216" s="14"/>
      <c r="AI216" s="26">
        <v>0</v>
      </c>
      <c r="AJ216" s="14"/>
      <c r="AK216" s="14"/>
      <c r="AL216" s="26">
        <f t="shared" si="115"/>
        <v>0</v>
      </c>
      <c r="AM216" s="14"/>
      <c r="AN216" s="14"/>
      <c r="AO216" s="26">
        <f t="shared" si="116"/>
        <v>32185.44</v>
      </c>
      <c r="AP216" s="14"/>
      <c r="AQ216" s="14"/>
      <c r="AR216" s="30">
        <v>20637</v>
      </c>
      <c r="AS216" s="14"/>
      <c r="AT216" s="14"/>
      <c r="AU216" s="26">
        <v>4907.01</v>
      </c>
      <c r="AV216" s="10"/>
      <c r="AW216" s="14"/>
      <c r="AX216" s="26">
        <v>6641.43</v>
      </c>
      <c r="AY216" s="14"/>
      <c r="AZ216" s="14"/>
      <c r="BA216" s="30">
        <f t="shared" si="117"/>
        <v>32185.440000000002</v>
      </c>
      <c r="BC216" s="1">
        <v>0</v>
      </c>
      <c r="BD216" s="1">
        <v>0</v>
      </c>
      <c r="BF216" s="1" t="b">
        <f t="shared" si="118"/>
        <v>0</v>
      </c>
      <c r="BH216" s="1">
        <f t="shared" si="94"/>
        <v>0</v>
      </c>
    </row>
    <row r="217" spans="1:60" s="61" customFormat="1" ht="14.25" hidden="1" outlineLevel="1">
      <c r="A217" s="61" t="s">
        <v>231</v>
      </c>
      <c r="B217" s="107" t="s">
        <v>232</v>
      </c>
      <c r="C217" s="107"/>
      <c r="D217" s="107"/>
      <c r="E217" s="108">
        <f>ROUND(AC217,round_as_displayed)</f>
        <v>0</v>
      </c>
      <c r="F217" s="107"/>
      <c r="G217" s="107"/>
      <c r="H217" s="108">
        <f>ROUND(AF217,round_as_displayed)</f>
        <v>120554</v>
      </c>
      <c r="I217" s="107"/>
      <c r="J217" s="107"/>
      <c r="K217" s="108">
        <f>ROUND(AI217,round_as_displayed)</f>
        <v>20216</v>
      </c>
      <c r="L217" s="107"/>
      <c r="M217" s="107"/>
      <c r="N217" s="108">
        <f>ROUND(AL217,round_as_displayed)</f>
        <v>0</v>
      </c>
      <c r="O217" s="107"/>
      <c r="P217" s="107"/>
      <c r="Q217" s="108">
        <f>E217+H217+K217+N217</f>
        <v>140770</v>
      </c>
      <c r="R217" s="107"/>
      <c r="S217" s="107"/>
      <c r="T217" s="108">
        <f>ROUND(AR217,round_as_displayed)</f>
        <v>90370</v>
      </c>
      <c r="U217" s="107"/>
      <c r="V217" s="107"/>
      <c r="W217" s="108">
        <f>ROUND(AU217,round_as_displayed)</f>
        <v>32370</v>
      </c>
      <c r="X217" s="107"/>
      <c r="Y217" s="107"/>
      <c r="Z217" s="108">
        <f>ROUND(AX217,round_as_displayed)</f>
        <v>18030</v>
      </c>
      <c r="AC217" s="61">
        <v>0</v>
      </c>
      <c r="AF217" s="61">
        <v>120553.87</v>
      </c>
      <c r="AI217" s="61">
        <v>20216.23</v>
      </c>
      <c r="AO217" s="61">
        <f>AC217+AF217+AI217+AL217</f>
        <v>140770.1</v>
      </c>
      <c r="AR217" s="61">
        <v>90369.72</v>
      </c>
      <c r="AU217" s="61">
        <v>32370.06</v>
      </c>
      <c r="AX217" s="61">
        <v>18030.32</v>
      </c>
      <c r="BA217" s="61">
        <f>AR217+AU217+AX217</f>
        <v>140770.1</v>
      </c>
      <c r="BC217" s="61">
        <v>0</v>
      </c>
      <c r="BD217" s="63">
        <v>0</v>
      </c>
      <c r="BE217" s="63"/>
      <c r="BF217" s="61" t="b">
        <f t="shared" si="118"/>
        <v>0</v>
      </c>
      <c r="BH217" s="1">
        <f t="shared" si="94"/>
        <v>0</v>
      </c>
    </row>
    <row r="218" spans="1:60" ht="14.25" collapsed="1">
      <c r="A218" s="1" t="s">
        <v>593</v>
      </c>
      <c r="B218" s="96" t="s">
        <v>360</v>
      </c>
      <c r="C218" s="89" t="s">
        <v>508</v>
      </c>
      <c r="D218" s="97"/>
      <c r="E218" s="98">
        <f t="shared" si="107"/>
        <v>0</v>
      </c>
      <c r="F218" s="97"/>
      <c r="G218" s="97"/>
      <c r="H218" s="98">
        <f t="shared" si="108"/>
        <v>120554</v>
      </c>
      <c r="I218" s="97"/>
      <c r="J218" s="97"/>
      <c r="K218" s="98">
        <f t="shared" si="109"/>
        <v>20216</v>
      </c>
      <c r="L218" s="97"/>
      <c r="M218" s="97"/>
      <c r="N218" s="98">
        <f t="shared" si="110"/>
        <v>0</v>
      </c>
      <c r="O218" s="97"/>
      <c r="P218" s="97"/>
      <c r="Q218" s="99">
        <f t="shared" si="111"/>
        <v>140770</v>
      </c>
      <c r="R218" s="97"/>
      <c r="S218" s="97"/>
      <c r="T218" s="98">
        <f t="shared" si="112"/>
        <v>90370</v>
      </c>
      <c r="U218" s="97"/>
      <c r="V218" s="97"/>
      <c r="W218" s="98">
        <f t="shared" si="113"/>
        <v>32370</v>
      </c>
      <c r="X218" s="92"/>
      <c r="Y218" s="97"/>
      <c r="Z218" s="98">
        <f t="shared" si="114"/>
        <v>18030</v>
      </c>
      <c r="AB218" s="14"/>
      <c r="AC218" s="39">
        <v>0</v>
      </c>
      <c r="AD218" s="14"/>
      <c r="AE218" s="14"/>
      <c r="AF218" s="26">
        <v>120553.87</v>
      </c>
      <c r="AG218" s="14"/>
      <c r="AH218" s="14"/>
      <c r="AI218" s="26">
        <v>20216.23</v>
      </c>
      <c r="AJ218" s="14"/>
      <c r="AK218" s="14"/>
      <c r="AL218" s="26">
        <f t="shared" si="115"/>
        <v>0</v>
      </c>
      <c r="AM218" s="14"/>
      <c r="AN218" s="14"/>
      <c r="AO218" s="26">
        <f t="shared" si="116"/>
        <v>140770.1</v>
      </c>
      <c r="AP218" s="14"/>
      <c r="AQ218" s="14"/>
      <c r="AR218" s="30">
        <v>90369.72</v>
      </c>
      <c r="AS218" s="14"/>
      <c r="AT218" s="14"/>
      <c r="AU218" s="26">
        <v>32370.06</v>
      </c>
      <c r="AV218" s="10"/>
      <c r="AW218" s="14"/>
      <c r="AX218" s="26">
        <v>18030.32</v>
      </c>
      <c r="AY218" s="14"/>
      <c r="AZ218" s="14"/>
      <c r="BA218" s="30">
        <f t="shared" si="117"/>
        <v>140770.1</v>
      </c>
      <c r="BC218" s="1">
        <v>0</v>
      </c>
      <c r="BD218" s="1">
        <v>0</v>
      </c>
      <c r="BF218" s="1" t="b">
        <f t="shared" si="118"/>
        <v>0</v>
      </c>
      <c r="BH218" s="1">
        <f t="shared" si="94"/>
        <v>0</v>
      </c>
    </row>
    <row r="219" spans="1:60" ht="14.25" hidden="1">
      <c r="A219" s="1" t="s">
        <v>594</v>
      </c>
      <c r="B219" s="96" t="s">
        <v>361</v>
      </c>
      <c r="C219" s="89" t="s">
        <v>508</v>
      </c>
      <c r="D219" s="97"/>
      <c r="E219" s="98">
        <f t="shared" si="107"/>
        <v>0</v>
      </c>
      <c r="F219" s="97"/>
      <c r="G219" s="97"/>
      <c r="H219" s="98">
        <f t="shared" si="108"/>
        <v>0</v>
      </c>
      <c r="I219" s="97"/>
      <c r="J219" s="97"/>
      <c r="K219" s="98">
        <f t="shared" si="109"/>
        <v>0</v>
      </c>
      <c r="L219" s="97"/>
      <c r="M219" s="97"/>
      <c r="N219" s="98">
        <f t="shared" si="110"/>
        <v>0</v>
      </c>
      <c r="O219" s="97"/>
      <c r="P219" s="97"/>
      <c r="Q219" s="99">
        <f t="shared" si="111"/>
        <v>0</v>
      </c>
      <c r="R219" s="97"/>
      <c r="S219" s="97"/>
      <c r="T219" s="98">
        <f t="shared" si="112"/>
        <v>0</v>
      </c>
      <c r="U219" s="97"/>
      <c r="V219" s="97"/>
      <c r="W219" s="98">
        <f t="shared" si="113"/>
        <v>0</v>
      </c>
      <c r="X219" s="92"/>
      <c r="Y219" s="97"/>
      <c r="Z219" s="98">
        <f t="shared" si="114"/>
        <v>0</v>
      </c>
      <c r="AB219" s="14"/>
      <c r="AC219" s="39">
        <v>0</v>
      </c>
      <c r="AD219" s="14"/>
      <c r="AE219" s="14"/>
      <c r="AF219" s="26">
        <v>0</v>
      </c>
      <c r="AG219" s="14"/>
      <c r="AH219" s="14"/>
      <c r="AI219" s="26">
        <v>0</v>
      </c>
      <c r="AJ219" s="14"/>
      <c r="AK219" s="14"/>
      <c r="AL219" s="26">
        <f t="shared" si="115"/>
        <v>0</v>
      </c>
      <c r="AM219" s="14"/>
      <c r="AN219" s="14"/>
      <c r="AO219" s="26">
        <f t="shared" si="116"/>
        <v>0</v>
      </c>
      <c r="AP219" s="14"/>
      <c r="AQ219" s="14"/>
      <c r="AR219" s="30">
        <v>0</v>
      </c>
      <c r="AS219" s="14"/>
      <c r="AT219" s="14"/>
      <c r="AU219" s="26">
        <v>0</v>
      </c>
      <c r="AV219" s="10"/>
      <c r="AW219" s="14"/>
      <c r="AX219" s="26">
        <v>0</v>
      </c>
      <c r="AY219" s="14"/>
      <c r="AZ219" s="14"/>
      <c r="BA219" s="30">
        <f t="shared" si="117"/>
        <v>0</v>
      </c>
      <c r="BC219" s="1">
        <v>0</v>
      </c>
      <c r="BD219" s="1">
        <v>0</v>
      </c>
      <c r="BF219" s="1" t="b">
        <f t="shared" si="118"/>
        <v>1</v>
      </c>
      <c r="BH219" s="1">
        <f t="shared" si="94"/>
        <v>0</v>
      </c>
    </row>
    <row r="220" spans="1:60" s="61" customFormat="1" ht="14.25" hidden="1" outlineLevel="1">
      <c r="A220" s="61" t="s">
        <v>123</v>
      </c>
      <c r="B220" s="107" t="s">
        <v>124</v>
      </c>
      <c r="C220" s="107"/>
      <c r="D220" s="107"/>
      <c r="E220" s="108">
        <f>ROUND(AC220,round_as_displayed)</f>
        <v>0</v>
      </c>
      <c r="F220" s="107"/>
      <c r="G220" s="107"/>
      <c r="H220" s="108">
        <f>ROUND(AF220,round_as_displayed)</f>
        <v>0</v>
      </c>
      <c r="I220" s="107"/>
      <c r="J220" s="107"/>
      <c r="K220" s="108">
        <f>ROUND(AI220,round_as_displayed)</f>
        <v>0</v>
      </c>
      <c r="L220" s="107"/>
      <c r="M220" s="107"/>
      <c r="N220" s="108">
        <f>ROUND(AL220,round_as_displayed)</f>
        <v>0</v>
      </c>
      <c r="O220" s="107"/>
      <c r="P220" s="107"/>
      <c r="Q220" s="108">
        <f>E220+H220+K220+N220</f>
        <v>0</v>
      </c>
      <c r="R220" s="107"/>
      <c r="S220" s="107"/>
      <c r="T220" s="108">
        <f>ROUND(AR220,round_as_displayed)</f>
        <v>5000</v>
      </c>
      <c r="U220" s="107"/>
      <c r="V220" s="107"/>
      <c r="W220" s="108">
        <f>ROUND(AU220,round_as_displayed)</f>
        <v>0</v>
      </c>
      <c r="X220" s="107"/>
      <c r="Y220" s="107"/>
      <c r="Z220" s="108">
        <f>ROUND(AX220,round_as_displayed)</f>
        <v>0</v>
      </c>
      <c r="AC220" s="61">
        <v>0</v>
      </c>
      <c r="AF220" s="61">
        <v>0</v>
      </c>
      <c r="AI220" s="61">
        <v>0</v>
      </c>
      <c r="AO220" s="61">
        <f>AC220+AF220+AI220+AL220</f>
        <v>0</v>
      </c>
      <c r="AR220" s="61">
        <v>5000</v>
      </c>
      <c r="AU220" s="61">
        <v>0</v>
      </c>
      <c r="AX220" s="61">
        <v>0</v>
      </c>
      <c r="BA220" s="61">
        <f>AR220+AU220+AX220</f>
        <v>5000</v>
      </c>
      <c r="BC220" s="61">
        <v>5000</v>
      </c>
      <c r="BD220" s="63">
        <v>0</v>
      </c>
      <c r="BE220" s="63"/>
      <c r="BF220" s="61" t="b">
        <f t="shared" si="118"/>
        <v>1</v>
      </c>
      <c r="BH220" s="1">
        <f t="shared" si="94"/>
        <v>5000</v>
      </c>
    </row>
    <row r="221" spans="1:60" ht="14.25" collapsed="1">
      <c r="A221" s="1" t="s">
        <v>595</v>
      </c>
      <c r="B221" s="50" t="s">
        <v>362</v>
      </c>
      <c r="C221" s="6" t="s">
        <v>508</v>
      </c>
      <c r="D221" s="14"/>
      <c r="E221" s="21">
        <f t="shared" si="107"/>
        <v>0</v>
      </c>
      <c r="F221" s="14"/>
      <c r="G221" s="14"/>
      <c r="H221" s="21">
        <f t="shared" si="108"/>
        <v>0</v>
      </c>
      <c r="I221" s="14"/>
      <c r="J221" s="14"/>
      <c r="K221" s="21">
        <f t="shared" si="109"/>
        <v>0</v>
      </c>
      <c r="L221" s="14"/>
      <c r="M221" s="14"/>
      <c r="N221" s="21">
        <f t="shared" si="110"/>
        <v>5000</v>
      </c>
      <c r="O221" s="14"/>
      <c r="P221" s="14"/>
      <c r="Q221" s="30">
        <f t="shared" si="111"/>
        <v>5000</v>
      </c>
      <c r="R221" s="14"/>
      <c r="S221" s="14"/>
      <c r="T221" s="21">
        <f t="shared" si="112"/>
        <v>5000</v>
      </c>
      <c r="U221" s="14"/>
      <c r="V221" s="14"/>
      <c r="W221" s="21">
        <f t="shared" si="113"/>
        <v>0</v>
      </c>
      <c r="X221" s="10"/>
      <c r="Y221" s="14"/>
      <c r="Z221" s="21">
        <f t="shared" si="114"/>
        <v>0</v>
      </c>
      <c r="AB221" s="14"/>
      <c r="AC221" s="39">
        <v>0</v>
      </c>
      <c r="AD221" s="14"/>
      <c r="AE221" s="14"/>
      <c r="AF221" s="26">
        <v>0</v>
      </c>
      <c r="AG221" s="14"/>
      <c r="AH221" s="14"/>
      <c r="AI221" s="26">
        <v>0</v>
      </c>
      <c r="AJ221" s="14"/>
      <c r="AK221" s="14"/>
      <c r="AL221" s="26">
        <f t="shared" si="115"/>
        <v>5000</v>
      </c>
      <c r="AM221" s="14"/>
      <c r="AN221" s="14"/>
      <c r="AO221" s="26">
        <f t="shared" si="116"/>
        <v>5000</v>
      </c>
      <c r="AP221" s="14"/>
      <c r="AQ221" s="14"/>
      <c r="AR221" s="30">
        <v>5000</v>
      </c>
      <c r="AS221" s="14"/>
      <c r="AT221" s="14"/>
      <c r="AU221" s="26">
        <v>0</v>
      </c>
      <c r="AV221" s="10"/>
      <c r="AW221" s="14"/>
      <c r="AX221" s="26">
        <v>0</v>
      </c>
      <c r="AY221" s="14"/>
      <c r="AZ221" s="14"/>
      <c r="BA221" s="30">
        <f t="shared" si="117"/>
        <v>5000</v>
      </c>
      <c r="BC221" s="1">
        <v>5000</v>
      </c>
      <c r="BD221" s="1">
        <v>0</v>
      </c>
      <c r="BF221" s="1" t="b">
        <f t="shared" si="118"/>
        <v>0</v>
      </c>
      <c r="BH221" s="1">
        <f t="shared" si="94"/>
        <v>0</v>
      </c>
    </row>
    <row r="222" spans="1:60" s="61" customFormat="1" ht="14.25" hidden="1" outlineLevel="1">
      <c r="A222" s="61" t="s">
        <v>125</v>
      </c>
      <c r="B222" s="107" t="s">
        <v>126</v>
      </c>
      <c r="C222" s="107"/>
      <c r="D222" s="107"/>
      <c r="E222" s="108">
        <f>ROUND(AC222,round_as_displayed)</f>
        <v>75996</v>
      </c>
      <c r="F222" s="107"/>
      <c r="G222" s="107"/>
      <c r="H222" s="108">
        <f>ROUND(AF222,round_as_displayed)</f>
        <v>0</v>
      </c>
      <c r="I222" s="107"/>
      <c r="J222" s="107"/>
      <c r="K222" s="108">
        <f>ROUND(AI222,round_as_displayed)</f>
        <v>0</v>
      </c>
      <c r="L222" s="107"/>
      <c r="M222" s="107"/>
      <c r="N222" s="108">
        <f>ROUND(AL222,round_as_displayed)</f>
        <v>0</v>
      </c>
      <c r="O222" s="107"/>
      <c r="P222" s="107"/>
      <c r="Q222" s="108">
        <f>E222+H222+K222+N222</f>
        <v>75996</v>
      </c>
      <c r="R222" s="107"/>
      <c r="S222" s="107"/>
      <c r="T222" s="108">
        <f>ROUND(AR222,round_as_displayed)</f>
        <v>56510</v>
      </c>
      <c r="U222" s="107"/>
      <c r="V222" s="107"/>
      <c r="W222" s="108">
        <f>ROUND(AU222,round_as_displayed)</f>
        <v>18741</v>
      </c>
      <c r="X222" s="107"/>
      <c r="Y222" s="107"/>
      <c r="Z222" s="108">
        <f>ROUND(AX222,round_as_displayed)</f>
        <v>745</v>
      </c>
      <c r="AC222" s="61">
        <v>75995.59</v>
      </c>
      <c r="AF222" s="61">
        <v>0</v>
      </c>
      <c r="AI222" s="61">
        <v>0</v>
      </c>
      <c r="AO222" s="61">
        <f>AC222+AF222+AI222+AL222</f>
        <v>75995.59</v>
      </c>
      <c r="AR222" s="61">
        <v>56510.06</v>
      </c>
      <c r="AU222" s="61">
        <v>18740.54</v>
      </c>
      <c r="AX222" s="61">
        <v>744.99</v>
      </c>
      <c r="BA222" s="61">
        <f>AR222+AU222+AX222</f>
        <v>75995.59000000001</v>
      </c>
      <c r="BC222" s="61">
        <v>0</v>
      </c>
      <c r="BD222" s="63">
        <v>0</v>
      </c>
      <c r="BE222" s="63"/>
      <c r="BF222" s="61" t="b">
        <f t="shared" si="118"/>
        <v>0</v>
      </c>
      <c r="BH222" s="1">
        <f t="shared" si="94"/>
        <v>0</v>
      </c>
    </row>
    <row r="223" spans="1:60" ht="14.25" collapsed="1">
      <c r="A223" s="1" t="s">
        <v>596</v>
      </c>
      <c r="B223" s="96" t="s">
        <v>61</v>
      </c>
      <c r="C223" s="89" t="s">
        <v>508</v>
      </c>
      <c r="D223" s="97"/>
      <c r="E223" s="98">
        <f t="shared" si="107"/>
        <v>75996</v>
      </c>
      <c r="F223" s="97"/>
      <c r="G223" s="97"/>
      <c r="H223" s="98">
        <f t="shared" si="108"/>
        <v>0</v>
      </c>
      <c r="I223" s="97"/>
      <c r="J223" s="97"/>
      <c r="K223" s="98">
        <f t="shared" si="109"/>
        <v>0</v>
      </c>
      <c r="L223" s="97"/>
      <c r="M223" s="97"/>
      <c r="N223" s="98">
        <f t="shared" si="110"/>
        <v>0</v>
      </c>
      <c r="O223" s="97"/>
      <c r="P223" s="97"/>
      <c r="Q223" s="99">
        <f t="shared" si="111"/>
        <v>75996</v>
      </c>
      <c r="R223" s="97"/>
      <c r="S223" s="97"/>
      <c r="T223" s="98">
        <f t="shared" si="112"/>
        <v>56510</v>
      </c>
      <c r="U223" s="97"/>
      <c r="V223" s="97"/>
      <c r="W223" s="98">
        <f t="shared" si="113"/>
        <v>18741</v>
      </c>
      <c r="X223" s="92"/>
      <c r="Y223" s="97"/>
      <c r="Z223" s="98">
        <f t="shared" si="114"/>
        <v>745</v>
      </c>
      <c r="AB223" s="14"/>
      <c r="AC223" s="39">
        <v>75995.59</v>
      </c>
      <c r="AD223" s="14"/>
      <c r="AE223" s="14"/>
      <c r="AF223" s="26">
        <v>0</v>
      </c>
      <c r="AG223" s="14"/>
      <c r="AH223" s="14"/>
      <c r="AI223" s="26">
        <v>0</v>
      </c>
      <c r="AJ223" s="14"/>
      <c r="AK223" s="14"/>
      <c r="AL223" s="26">
        <f t="shared" si="115"/>
        <v>0</v>
      </c>
      <c r="AM223" s="14"/>
      <c r="AN223" s="14"/>
      <c r="AO223" s="26">
        <f t="shared" si="116"/>
        <v>75995.59</v>
      </c>
      <c r="AP223" s="14"/>
      <c r="AQ223" s="14"/>
      <c r="AR223" s="30">
        <v>56510.06</v>
      </c>
      <c r="AS223" s="14"/>
      <c r="AT223" s="14"/>
      <c r="AU223" s="26">
        <v>18740.54</v>
      </c>
      <c r="AV223" s="10"/>
      <c r="AW223" s="14"/>
      <c r="AX223" s="26">
        <v>744.99</v>
      </c>
      <c r="AY223" s="14"/>
      <c r="AZ223" s="14"/>
      <c r="BA223" s="30">
        <f t="shared" si="117"/>
        <v>75995.59000000001</v>
      </c>
      <c r="BC223" s="1">
        <v>0</v>
      </c>
      <c r="BD223" s="1">
        <v>0</v>
      </c>
      <c r="BF223" s="1" t="b">
        <f t="shared" si="118"/>
        <v>0</v>
      </c>
      <c r="BH223" s="1">
        <f t="shared" si="94"/>
        <v>0</v>
      </c>
    </row>
    <row r="224" spans="1:60" s="61" customFormat="1" ht="14.25" hidden="1" outlineLevel="1">
      <c r="A224" s="61" t="s">
        <v>127</v>
      </c>
      <c r="B224" s="107" t="s">
        <v>128</v>
      </c>
      <c r="C224" s="107"/>
      <c r="D224" s="107"/>
      <c r="E224" s="108">
        <f>ROUND(AC224,round_as_displayed)</f>
        <v>0</v>
      </c>
      <c r="F224" s="107"/>
      <c r="G224" s="107"/>
      <c r="H224" s="108">
        <f>ROUND(AF224,round_as_displayed)</f>
        <v>1411341</v>
      </c>
      <c r="I224" s="107"/>
      <c r="J224" s="107"/>
      <c r="K224" s="108">
        <f>ROUND(AI224,round_as_displayed)</f>
        <v>89599</v>
      </c>
      <c r="L224" s="107"/>
      <c r="M224" s="107"/>
      <c r="N224" s="108">
        <f>ROUND(AL224,round_as_displayed)</f>
        <v>0</v>
      </c>
      <c r="O224" s="107"/>
      <c r="P224" s="107"/>
      <c r="Q224" s="108">
        <f>E224+H224+K224+N224</f>
        <v>1500940</v>
      </c>
      <c r="R224" s="107"/>
      <c r="S224" s="107"/>
      <c r="T224" s="108">
        <f>ROUND(AR224,round_as_displayed)</f>
        <v>116304</v>
      </c>
      <c r="U224" s="107"/>
      <c r="V224" s="107"/>
      <c r="W224" s="108">
        <f>ROUND(AU224,round_as_displayed)</f>
        <v>1360996</v>
      </c>
      <c r="X224" s="107"/>
      <c r="Y224" s="107"/>
      <c r="Z224" s="108">
        <f>ROUND(AX224,round_as_displayed)</f>
        <v>50039</v>
      </c>
      <c r="AC224" s="61">
        <v>0</v>
      </c>
      <c r="AF224" s="61">
        <v>1411340.62</v>
      </c>
      <c r="AI224" s="61">
        <v>89598.64</v>
      </c>
      <c r="AO224" s="61">
        <f>AC224+AF224+AI224+AL224</f>
        <v>1500939.26</v>
      </c>
      <c r="AR224" s="61">
        <v>116304</v>
      </c>
      <c r="AU224" s="61">
        <v>1360996.01</v>
      </c>
      <c r="AX224" s="61">
        <v>50039.25</v>
      </c>
      <c r="BA224" s="61">
        <f>AR224+AU224+AX224</f>
        <v>1527339.26</v>
      </c>
      <c r="BC224" s="61">
        <v>26400</v>
      </c>
      <c r="BD224" s="63">
        <v>0</v>
      </c>
      <c r="BE224" s="63"/>
      <c r="BF224" s="61" t="b">
        <f t="shared" si="118"/>
        <v>0</v>
      </c>
      <c r="BH224" s="1">
        <f t="shared" si="94"/>
        <v>26399</v>
      </c>
    </row>
    <row r="225" spans="1:60" ht="14.25" collapsed="1">
      <c r="A225" s="1" t="s">
        <v>597</v>
      </c>
      <c r="B225" s="50" t="s">
        <v>128</v>
      </c>
      <c r="C225" s="6" t="s">
        <v>508</v>
      </c>
      <c r="D225" s="14"/>
      <c r="E225" s="21">
        <f t="shared" si="107"/>
        <v>0</v>
      </c>
      <c r="F225" s="14"/>
      <c r="G225" s="14"/>
      <c r="H225" s="21">
        <f>ROUND(AF225,round_as_displayed)-1</f>
        <v>1411340</v>
      </c>
      <c r="I225" s="14"/>
      <c r="J225" s="14"/>
      <c r="K225" s="21">
        <f t="shared" si="109"/>
        <v>89599</v>
      </c>
      <c r="L225" s="14"/>
      <c r="M225" s="14"/>
      <c r="N225" s="21">
        <f t="shared" si="110"/>
        <v>26400</v>
      </c>
      <c r="O225" s="14"/>
      <c r="P225" s="14"/>
      <c r="Q225" s="30">
        <f t="shared" si="111"/>
        <v>1527339</v>
      </c>
      <c r="R225" s="14"/>
      <c r="S225" s="14"/>
      <c r="T225" s="21">
        <f>ROUND(AR225,round_as_displayed)</f>
        <v>116304</v>
      </c>
      <c r="U225" s="14"/>
      <c r="V225" s="14"/>
      <c r="W225" s="21">
        <f>ROUND(AU225,round_as_displayed)-1</f>
        <v>1360995</v>
      </c>
      <c r="X225" s="10"/>
      <c r="Y225" s="14"/>
      <c r="Z225" s="21">
        <f>ROUND(AX225,round_as_displayed)+1</f>
        <v>50040</v>
      </c>
      <c r="AB225" s="14"/>
      <c r="AC225" s="39">
        <v>0</v>
      </c>
      <c r="AD225" s="14"/>
      <c r="AE225" s="14"/>
      <c r="AF225" s="26">
        <v>1411340.62</v>
      </c>
      <c r="AG225" s="14"/>
      <c r="AH225" s="14"/>
      <c r="AI225" s="26">
        <v>89598.64</v>
      </c>
      <c r="AJ225" s="14"/>
      <c r="AK225" s="14"/>
      <c r="AL225" s="26">
        <f t="shared" si="115"/>
        <v>26400</v>
      </c>
      <c r="AM225" s="14"/>
      <c r="AN225" s="14"/>
      <c r="AO225" s="26">
        <f t="shared" si="116"/>
        <v>1527339.26</v>
      </c>
      <c r="AP225" s="14"/>
      <c r="AQ225" s="14"/>
      <c r="AR225" s="30">
        <v>116304</v>
      </c>
      <c r="AS225" s="14"/>
      <c r="AT225" s="14"/>
      <c r="AU225" s="26">
        <v>1360996.01</v>
      </c>
      <c r="AV225" s="10"/>
      <c r="AW225" s="14"/>
      <c r="AX225" s="26">
        <v>50039.25</v>
      </c>
      <c r="AY225" s="14"/>
      <c r="AZ225" s="14"/>
      <c r="BA225" s="30">
        <f t="shared" si="117"/>
        <v>1527339.26</v>
      </c>
      <c r="BC225" s="1">
        <v>26400</v>
      </c>
      <c r="BD225" s="1">
        <v>0</v>
      </c>
      <c r="BF225" s="1" t="b">
        <f t="shared" si="118"/>
        <v>0</v>
      </c>
      <c r="BH225" s="1">
        <f t="shared" si="94"/>
        <v>0</v>
      </c>
    </row>
    <row r="226" spans="1:60" s="61" customFormat="1" ht="14.25" hidden="1" outlineLevel="1">
      <c r="A226" s="61" t="s">
        <v>233</v>
      </c>
      <c r="B226" s="107" t="s">
        <v>234</v>
      </c>
      <c r="C226" s="107"/>
      <c r="D226" s="107"/>
      <c r="E226" s="108">
        <f>ROUND(AC226,round_as_displayed)</f>
        <v>0</v>
      </c>
      <c r="F226" s="107"/>
      <c r="G226" s="107"/>
      <c r="H226" s="108">
        <f>ROUND(AF226,round_as_displayed)</f>
        <v>0</v>
      </c>
      <c r="I226" s="107"/>
      <c r="J226" s="107"/>
      <c r="K226" s="108">
        <f>ROUND(AI226,round_as_displayed)</f>
        <v>0</v>
      </c>
      <c r="L226" s="107"/>
      <c r="M226" s="107"/>
      <c r="N226" s="108">
        <f>ROUND(AL226,round_as_displayed)</f>
        <v>0</v>
      </c>
      <c r="O226" s="107"/>
      <c r="P226" s="107"/>
      <c r="Q226" s="108">
        <f>E226+H226+K226+N226</f>
        <v>0</v>
      </c>
      <c r="R226" s="107"/>
      <c r="S226" s="107"/>
      <c r="T226" s="108">
        <f>ROUND(AR226,round_as_displayed)</f>
        <v>5000</v>
      </c>
      <c r="U226" s="107"/>
      <c r="V226" s="107"/>
      <c r="W226" s="108">
        <f>ROUND(AU226,round_as_displayed)</f>
        <v>0</v>
      </c>
      <c r="X226" s="107"/>
      <c r="Y226" s="107"/>
      <c r="Z226" s="108">
        <f>ROUND(AX226,round_as_displayed)</f>
        <v>0</v>
      </c>
      <c r="AC226" s="61">
        <v>0</v>
      </c>
      <c r="AF226" s="61">
        <v>0</v>
      </c>
      <c r="AI226" s="61">
        <v>0</v>
      </c>
      <c r="AO226" s="61">
        <f>AC226+AF226+AI226+AL226</f>
        <v>0</v>
      </c>
      <c r="AR226" s="61">
        <v>5000</v>
      </c>
      <c r="AU226" s="61">
        <v>0</v>
      </c>
      <c r="AX226" s="61">
        <v>0</v>
      </c>
      <c r="BA226" s="61">
        <f>AR226+AU226+AX226</f>
        <v>5000</v>
      </c>
      <c r="BC226" s="61">
        <v>5000</v>
      </c>
      <c r="BD226" s="63">
        <v>0</v>
      </c>
      <c r="BE226" s="63"/>
      <c r="BF226" s="61" t="b">
        <f t="shared" si="118"/>
        <v>1</v>
      </c>
      <c r="BH226" s="1">
        <f t="shared" si="94"/>
        <v>5000</v>
      </c>
    </row>
    <row r="227" spans="1:60" ht="14.25" collapsed="1">
      <c r="A227" s="1" t="s">
        <v>598</v>
      </c>
      <c r="B227" s="96" t="s">
        <v>234</v>
      </c>
      <c r="C227" s="89" t="s">
        <v>508</v>
      </c>
      <c r="D227" s="97"/>
      <c r="E227" s="98">
        <f t="shared" si="107"/>
        <v>0</v>
      </c>
      <c r="F227" s="97"/>
      <c r="G227" s="97"/>
      <c r="H227" s="98">
        <f t="shared" si="108"/>
        <v>0</v>
      </c>
      <c r="I227" s="97"/>
      <c r="J227" s="97"/>
      <c r="K227" s="98">
        <f t="shared" si="109"/>
        <v>0</v>
      </c>
      <c r="L227" s="97"/>
      <c r="M227" s="97"/>
      <c r="N227" s="98">
        <f t="shared" si="110"/>
        <v>5000</v>
      </c>
      <c r="O227" s="97"/>
      <c r="P227" s="97"/>
      <c r="Q227" s="99">
        <f t="shared" si="111"/>
        <v>5000</v>
      </c>
      <c r="R227" s="97"/>
      <c r="S227" s="97"/>
      <c r="T227" s="98">
        <f t="shared" si="112"/>
        <v>5000</v>
      </c>
      <c r="U227" s="97"/>
      <c r="V227" s="97"/>
      <c r="W227" s="98">
        <f t="shared" si="113"/>
        <v>0</v>
      </c>
      <c r="X227" s="92"/>
      <c r="Y227" s="97"/>
      <c r="Z227" s="98">
        <f t="shared" si="114"/>
        <v>0</v>
      </c>
      <c r="AB227" s="14"/>
      <c r="AC227" s="39">
        <v>0</v>
      </c>
      <c r="AD227" s="14"/>
      <c r="AE227" s="14"/>
      <c r="AF227" s="26">
        <v>0</v>
      </c>
      <c r="AG227" s="14"/>
      <c r="AH227" s="14"/>
      <c r="AI227" s="26">
        <v>0</v>
      </c>
      <c r="AJ227" s="14"/>
      <c r="AK227" s="14"/>
      <c r="AL227" s="26">
        <f t="shared" si="115"/>
        <v>5000</v>
      </c>
      <c r="AM227" s="14"/>
      <c r="AN227" s="14"/>
      <c r="AO227" s="26">
        <f t="shared" si="116"/>
        <v>5000</v>
      </c>
      <c r="AP227" s="14"/>
      <c r="AQ227" s="14"/>
      <c r="AR227" s="30">
        <v>5000</v>
      </c>
      <c r="AS227" s="14"/>
      <c r="AT227" s="14"/>
      <c r="AU227" s="26">
        <v>0</v>
      </c>
      <c r="AV227" s="10"/>
      <c r="AW227" s="14"/>
      <c r="AX227" s="26">
        <v>0</v>
      </c>
      <c r="AY227" s="14"/>
      <c r="AZ227" s="14"/>
      <c r="BA227" s="30">
        <f t="shared" si="117"/>
        <v>5000</v>
      </c>
      <c r="BC227" s="1">
        <v>5000</v>
      </c>
      <c r="BD227" s="1">
        <v>0</v>
      </c>
      <c r="BF227" s="1" t="b">
        <f t="shared" si="118"/>
        <v>0</v>
      </c>
      <c r="BH227" s="1">
        <f t="shared" si="94"/>
        <v>0</v>
      </c>
    </row>
    <row r="228" spans="1:60" s="61" customFormat="1" ht="14.25" hidden="1" outlineLevel="1">
      <c r="A228" s="61" t="s">
        <v>235</v>
      </c>
      <c r="B228" s="107" t="s">
        <v>236</v>
      </c>
      <c r="C228" s="107"/>
      <c r="D228" s="107"/>
      <c r="E228" s="108">
        <f>ROUND(AC228,round_as_displayed)</f>
        <v>0</v>
      </c>
      <c r="F228" s="107"/>
      <c r="G228" s="107"/>
      <c r="H228" s="108">
        <f>ROUND(AF228,round_as_displayed)</f>
        <v>0</v>
      </c>
      <c r="I228" s="107"/>
      <c r="J228" s="107"/>
      <c r="K228" s="108">
        <f>ROUND(AI228,round_as_displayed)</f>
        <v>17400</v>
      </c>
      <c r="L228" s="107"/>
      <c r="M228" s="107"/>
      <c r="N228" s="108">
        <f>ROUND(AL228,round_as_displayed)</f>
        <v>0</v>
      </c>
      <c r="O228" s="107"/>
      <c r="P228" s="107"/>
      <c r="Q228" s="108">
        <f>E228+H228+K228+N228</f>
        <v>17400</v>
      </c>
      <c r="R228" s="107"/>
      <c r="S228" s="107"/>
      <c r="T228" s="108">
        <f>ROUND(AR228,round_as_displayed)</f>
        <v>10325</v>
      </c>
      <c r="U228" s="107"/>
      <c r="V228" s="107"/>
      <c r="W228" s="108">
        <f>ROUND(AU228,round_as_displayed)</f>
        <v>9059</v>
      </c>
      <c r="X228" s="107"/>
      <c r="Y228" s="107"/>
      <c r="Z228" s="108">
        <f>ROUND(AX228,round_as_displayed)</f>
        <v>0</v>
      </c>
      <c r="AC228" s="61">
        <v>0</v>
      </c>
      <c r="AF228" s="61">
        <v>0</v>
      </c>
      <c r="AI228" s="61">
        <v>17400.43</v>
      </c>
      <c r="AO228" s="61">
        <f>AC228+AF228+AI228+AL228</f>
        <v>17400.43</v>
      </c>
      <c r="AR228" s="61">
        <v>10325.16</v>
      </c>
      <c r="AU228" s="61">
        <v>9059.23</v>
      </c>
      <c r="AX228" s="61">
        <v>0</v>
      </c>
      <c r="BA228" s="61">
        <f>AR228+AU228+AX228</f>
        <v>19384.39</v>
      </c>
      <c r="BC228" s="61">
        <v>1983.96</v>
      </c>
      <c r="BD228" s="63">
        <v>0</v>
      </c>
      <c r="BE228" s="63"/>
      <c r="BF228" s="61" t="b">
        <f t="shared" si="118"/>
        <v>0</v>
      </c>
      <c r="BH228" s="1">
        <f t="shared" si="94"/>
        <v>1984</v>
      </c>
    </row>
    <row r="229" spans="1:60" ht="14.25" collapsed="1">
      <c r="A229" s="1" t="s">
        <v>599</v>
      </c>
      <c r="B229" s="50" t="s">
        <v>363</v>
      </c>
      <c r="C229" s="6" t="s">
        <v>508</v>
      </c>
      <c r="D229" s="14"/>
      <c r="E229" s="21">
        <f t="shared" si="107"/>
        <v>0</v>
      </c>
      <c r="F229" s="14"/>
      <c r="G229" s="14"/>
      <c r="H229" s="21">
        <f t="shared" si="108"/>
        <v>0</v>
      </c>
      <c r="I229" s="14"/>
      <c r="J229" s="14"/>
      <c r="K229" s="21">
        <f t="shared" si="109"/>
        <v>17400</v>
      </c>
      <c r="L229" s="14"/>
      <c r="M229" s="14"/>
      <c r="N229" s="21">
        <f t="shared" si="110"/>
        <v>1984</v>
      </c>
      <c r="O229" s="14"/>
      <c r="P229" s="14"/>
      <c r="Q229" s="30">
        <f t="shared" si="111"/>
        <v>19384</v>
      </c>
      <c r="R229" s="14"/>
      <c r="S229" s="14"/>
      <c r="T229" s="21">
        <f t="shared" si="112"/>
        <v>10325</v>
      </c>
      <c r="U229" s="14"/>
      <c r="V229" s="14"/>
      <c r="W229" s="21">
        <f t="shared" si="113"/>
        <v>9059</v>
      </c>
      <c r="X229" s="10"/>
      <c r="Y229" s="14"/>
      <c r="Z229" s="21">
        <f t="shared" si="114"/>
        <v>0</v>
      </c>
      <c r="AB229" s="14"/>
      <c r="AC229" s="39">
        <v>0</v>
      </c>
      <c r="AD229" s="14"/>
      <c r="AE229" s="14"/>
      <c r="AF229" s="26">
        <v>0</v>
      </c>
      <c r="AG229" s="14"/>
      <c r="AH229" s="14"/>
      <c r="AI229" s="26">
        <v>17400.43</v>
      </c>
      <c r="AJ229" s="14"/>
      <c r="AK229" s="14"/>
      <c r="AL229" s="26">
        <f t="shared" si="115"/>
        <v>1983.96</v>
      </c>
      <c r="AM229" s="14"/>
      <c r="AN229" s="14"/>
      <c r="AO229" s="26">
        <f t="shared" si="116"/>
        <v>19384.39</v>
      </c>
      <c r="AP229" s="14"/>
      <c r="AQ229" s="14"/>
      <c r="AR229" s="30">
        <v>10325.16</v>
      </c>
      <c r="AS229" s="14"/>
      <c r="AT229" s="14"/>
      <c r="AU229" s="26">
        <v>9059.23</v>
      </c>
      <c r="AV229" s="10"/>
      <c r="AW229" s="14"/>
      <c r="AX229" s="26">
        <v>0</v>
      </c>
      <c r="AY229" s="14"/>
      <c r="AZ229" s="14"/>
      <c r="BA229" s="30">
        <f t="shared" si="117"/>
        <v>19384.39</v>
      </c>
      <c r="BC229" s="1">
        <v>1983.96</v>
      </c>
      <c r="BD229" s="1">
        <v>0</v>
      </c>
      <c r="BF229" s="1" t="b">
        <f t="shared" si="118"/>
        <v>0</v>
      </c>
      <c r="BH229" s="1">
        <f t="shared" si="94"/>
        <v>0</v>
      </c>
    </row>
    <row r="230" spans="1:60" ht="14.25" hidden="1">
      <c r="A230" s="1" t="s">
        <v>600</v>
      </c>
      <c r="B230" s="96" t="s">
        <v>686</v>
      </c>
      <c r="C230" s="89" t="s">
        <v>508</v>
      </c>
      <c r="D230" s="97"/>
      <c r="E230" s="98">
        <f t="shared" si="107"/>
        <v>0</v>
      </c>
      <c r="F230" s="97"/>
      <c r="G230" s="97"/>
      <c r="H230" s="98">
        <f t="shared" si="108"/>
        <v>0</v>
      </c>
      <c r="I230" s="97"/>
      <c r="J230" s="97"/>
      <c r="K230" s="98">
        <f t="shared" si="109"/>
        <v>0</v>
      </c>
      <c r="L230" s="97"/>
      <c r="M230" s="97"/>
      <c r="N230" s="98">
        <f t="shared" si="110"/>
        <v>0</v>
      </c>
      <c r="O230" s="97"/>
      <c r="P230" s="97"/>
      <c r="Q230" s="99">
        <f t="shared" si="111"/>
        <v>0</v>
      </c>
      <c r="R230" s="97"/>
      <c r="S230" s="97"/>
      <c r="T230" s="98">
        <f t="shared" si="112"/>
        <v>0</v>
      </c>
      <c r="U230" s="97"/>
      <c r="V230" s="97"/>
      <c r="W230" s="98">
        <f t="shared" si="113"/>
        <v>0</v>
      </c>
      <c r="X230" s="92"/>
      <c r="Y230" s="97"/>
      <c r="Z230" s="98">
        <f t="shared" si="114"/>
        <v>0</v>
      </c>
      <c r="AB230" s="14"/>
      <c r="AC230" s="39">
        <v>0</v>
      </c>
      <c r="AD230" s="14"/>
      <c r="AE230" s="14"/>
      <c r="AF230" s="26">
        <v>0</v>
      </c>
      <c r="AG230" s="14"/>
      <c r="AH230" s="14"/>
      <c r="AI230" s="26">
        <v>0</v>
      </c>
      <c r="AJ230" s="14"/>
      <c r="AK230" s="14"/>
      <c r="AL230" s="26">
        <f t="shared" si="115"/>
        <v>0</v>
      </c>
      <c r="AM230" s="14"/>
      <c r="AN230" s="14"/>
      <c r="AO230" s="26">
        <f t="shared" si="116"/>
        <v>0</v>
      </c>
      <c r="AP230" s="14"/>
      <c r="AQ230" s="14"/>
      <c r="AR230" s="30">
        <v>0</v>
      </c>
      <c r="AS230" s="14"/>
      <c r="AT230" s="14"/>
      <c r="AU230" s="26">
        <v>0</v>
      </c>
      <c r="AV230" s="10"/>
      <c r="AW230" s="14"/>
      <c r="AX230" s="26">
        <v>0</v>
      </c>
      <c r="AY230" s="14"/>
      <c r="AZ230" s="14"/>
      <c r="BA230" s="30">
        <f t="shared" si="117"/>
        <v>0</v>
      </c>
      <c r="BC230" s="1">
        <v>0</v>
      </c>
      <c r="BD230" s="1">
        <v>0</v>
      </c>
      <c r="BF230" s="1" t="b">
        <f t="shared" si="118"/>
        <v>1</v>
      </c>
      <c r="BH230" s="1">
        <f t="shared" si="94"/>
        <v>0</v>
      </c>
    </row>
    <row r="231" spans="2:60" ht="14.25">
      <c r="B231" s="101" t="s">
        <v>15</v>
      </c>
      <c r="C231" s="89" t="s">
        <v>508</v>
      </c>
      <c r="D231" s="102"/>
      <c r="E231" s="103">
        <f>E210+E214+E216+E218+E219+E221+E223+E225+E227+E229+E230+E212</f>
        <v>192997</v>
      </c>
      <c r="F231" s="89" t="s">
        <v>508</v>
      </c>
      <c r="G231" s="102"/>
      <c r="H231" s="103">
        <f>H210+H214+H216+H218+H219+H221+H223+H225+H227+H229+H230+H212</f>
        <v>1589300</v>
      </c>
      <c r="I231" s="89" t="s">
        <v>508</v>
      </c>
      <c r="J231" s="102"/>
      <c r="K231" s="103">
        <f>K210+K214+K216+K218+K219+K221+K223+K225+K227+K229+K230+K212</f>
        <v>347744</v>
      </c>
      <c r="L231" s="89" t="s">
        <v>508</v>
      </c>
      <c r="M231" s="102"/>
      <c r="N231" s="103">
        <f>N210+N214+N216+N218+N219+N221+N223+N225+N227+N229+N230+N212</f>
        <v>38384</v>
      </c>
      <c r="O231" s="89" t="s">
        <v>508</v>
      </c>
      <c r="P231" s="102"/>
      <c r="Q231" s="103">
        <f>Q210+Q214+Q216+Q218+Q219+Q221+Q223+Q225+Q227+Q229+Q230+Q212</f>
        <v>2168425</v>
      </c>
      <c r="R231" s="89" t="s">
        <v>508</v>
      </c>
      <c r="S231" s="102"/>
      <c r="T231" s="103">
        <f>T210+T214+T216+T218+T219+T221+T223+T225+T227+T229+T230+T212</f>
        <v>468276</v>
      </c>
      <c r="U231" s="89" t="s">
        <v>508</v>
      </c>
      <c r="V231" s="102"/>
      <c r="W231" s="103">
        <f>W210+W214+W216+W218+W219+W221+W223+W225+W227+W229+W230+W212</f>
        <v>1573778</v>
      </c>
      <c r="X231" s="89" t="s">
        <v>508</v>
      </c>
      <c r="Y231" s="102"/>
      <c r="Z231" s="103">
        <f>Z210+Z214+Z216+Z218+Z219+Z221+Z223+Z225+Z227+Z229+Z230+Z212</f>
        <v>126371</v>
      </c>
      <c r="AA231" s="6" t="s">
        <v>508</v>
      </c>
      <c r="AB231" s="7"/>
      <c r="AC231" s="22">
        <f>AC210+AC214+AC216+AC218+AC219+AC221+AC223+AC225+AC227+AC229+AC230+AC212</f>
        <v>192996.65</v>
      </c>
      <c r="AD231" s="6" t="s">
        <v>508</v>
      </c>
      <c r="AE231" s="7"/>
      <c r="AF231" s="22">
        <f>AF210+AF214+AF216+AF218+AF219+AF221+AF223+AF225+AF227+AF229+AF230+AF212</f>
        <v>1589300.1400000001</v>
      </c>
      <c r="AG231" s="6" t="s">
        <v>508</v>
      </c>
      <c r="AH231" s="7"/>
      <c r="AI231" s="22">
        <f>AI210+AI214+AI216+AI218+AI219+AI221+AI223+AI225+AI227+AI229+AI230+AI212</f>
        <v>347744.14</v>
      </c>
      <c r="AJ231" s="6" t="s">
        <v>508</v>
      </c>
      <c r="AK231" s="7"/>
      <c r="AL231" s="22">
        <f>AL210+AL214+AL216+AL218+AL219+AL221+AL223+AL225+AL227+AL229+AL230+AL212</f>
        <v>38383.96</v>
      </c>
      <c r="AM231" s="6" t="s">
        <v>508</v>
      </c>
      <c r="AN231" s="7"/>
      <c r="AO231" s="22">
        <f>AO210+AO214+AO216+AO218+AO219+AO221+AO223+AO225+AO227+AO229+AO230+AO212</f>
        <v>2168424.89</v>
      </c>
      <c r="AP231" s="6" t="s">
        <v>508</v>
      </c>
      <c r="AQ231" s="7"/>
      <c r="AR231" s="22">
        <f>AR210+AR214+AR216+AR218+AR219+AR221+AR223+AR225+AR227+AR229+AR230+AR212</f>
        <v>468274.68</v>
      </c>
      <c r="AS231" s="6" t="s">
        <v>508</v>
      </c>
      <c r="AT231" s="7"/>
      <c r="AU231" s="22">
        <f>AU210+AU214+AU216+AU218+AU219+AU221+AU223+AU225+AU227+AU229+AU230+AU212</f>
        <v>1573778.93</v>
      </c>
      <c r="AV231" s="6" t="s">
        <v>508</v>
      </c>
      <c r="AW231" s="7"/>
      <c r="AX231" s="22">
        <f>AX210+AX214+AX216+AX218+AX219+AX221+AX223+AX225+AX227+AX229+AX230+AX212</f>
        <v>126371.28</v>
      </c>
      <c r="AY231" s="6" t="s">
        <v>508</v>
      </c>
      <c r="AZ231" s="7"/>
      <c r="BA231" s="22">
        <f>BA210+BA214+BA216+BA218+BA219+BA221+BA223+BA225+BA227+BA229+BA230+BA212</f>
        <v>2168424.89</v>
      </c>
      <c r="BF231" s="1" t="b">
        <f>BF209</f>
        <v>0</v>
      </c>
      <c r="BH231" s="1">
        <f t="shared" si="94"/>
        <v>0</v>
      </c>
    </row>
    <row r="232" spans="2:60" ht="14.25">
      <c r="B232" s="50"/>
      <c r="D232" s="14"/>
      <c r="E232" s="21"/>
      <c r="G232" s="14"/>
      <c r="H232" s="21"/>
      <c r="J232" s="14"/>
      <c r="K232" s="21"/>
      <c r="M232" s="14"/>
      <c r="N232" s="21"/>
      <c r="P232" s="14"/>
      <c r="Q232" s="21"/>
      <c r="S232" s="14"/>
      <c r="T232" s="21"/>
      <c r="V232" s="14"/>
      <c r="W232" s="21"/>
      <c r="Y232" s="14"/>
      <c r="Z232" s="21"/>
      <c r="AB232" s="14"/>
      <c r="AC232" s="39"/>
      <c r="AE232" s="14"/>
      <c r="AF232" s="39"/>
      <c r="AH232" s="14"/>
      <c r="AI232" s="39"/>
      <c r="AK232" s="14"/>
      <c r="AL232" s="39"/>
      <c r="AN232" s="14"/>
      <c r="AO232" s="39"/>
      <c r="AQ232" s="14"/>
      <c r="AR232" s="21"/>
      <c r="AT232" s="14"/>
      <c r="AU232" s="21"/>
      <c r="AW232" s="14"/>
      <c r="AX232" s="21"/>
      <c r="AZ232" s="14"/>
      <c r="BA232" s="21"/>
      <c r="BH232" s="1">
        <f t="shared" si="94"/>
        <v>0</v>
      </c>
    </row>
    <row r="233" spans="2:60" ht="14.25">
      <c r="B233" s="112" t="s">
        <v>538</v>
      </c>
      <c r="C233" s="89"/>
      <c r="D233" s="89"/>
      <c r="E233" s="98"/>
      <c r="F233" s="89"/>
      <c r="G233" s="89"/>
      <c r="H233" s="98"/>
      <c r="I233" s="89"/>
      <c r="J233" s="89"/>
      <c r="K233" s="98"/>
      <c r="L233" s="89"/>
      <c r="M233" s="89"/>
      <c r="N233" s="98"/>
      <c r="O233" s="89"/>
      <c r="P233" s="89"/>
      <c r="Q233" s="99"/>
      <c r="R233" s="89"/>
      <c r="S233" s="89"/>
      <c r="T233" s="98"/>
      <c r="U233" s="89"/>
      <c r="V233" s="89"/>
      <c r="W233" s="98"/>
      <c r="X233" s="92"/>
      <c r="Y233" s="89"/>
      <c r="Z233" s="98"/>
      <c r="AC233" s="39"/>
      <c r="AF233" s="26"/>
      <c r="AI233" s="26"/>
      <c r="AL233" s="26"/>
      <c r="AO233" s="26"/>
      <c r="AR233" s="30"/>
      <c r="AU233" s="26"/>
      <c r="AV233" s="10"/>
      <c r="AX233" s="26"/>
      <c r="BA233" s="30"/>
      <c r="BF233" s="1" t="b">
        <f>IF(AND(BF235,BF238,BF239,BF241,BF243,BF244),TRUE,FALSE)</f>
        <v>0</v>
      </c>
      <c r="BH233" s="1">
        <f t="shared" si="94"/>
        <v>0</v>
      </c>
    </row>
    <row r="234" spans="1:60" s="61" customFormat="1" ht="14.25" hidden="1" outlineLevel="1">
      <c r="A234" s="61" t="s">
        <v>137</v>
      </c>
      <c r="B234" s="61" t="s">
        <v>139</v>
      </c>
      <c r="E234" s="62">
        <f>ROUND(AC234,round_as_displayed)</f>
        <v>151074</v>
      </c>
      <c r="H234" s="62">
        <f>ROUND(AF234,round_as_displayed)</f>
        <v>0</v>
      </c>
      <c r="K234" s="62">
        <f>ROUND(AI234,round_as_displayed)</f>
        <v>0</v>
      </c>
      <c r="N234" s="62">
        <f>ROUND(AL234,round_as_displayed)</f>
        <v>0</v>
      </c>
      <c r="Q234" s="62">
        <f>E234+H234+K234+N234</f>
        <v>151074</v>
      </c>
      <c r="T234" s="62">
        <f>ROUND(AR234,round_as_displayed)</f>
        <v>92937</v>
      </c>
      <c r="W234" s="62">
        <f>ROUND(AU234,round_as_displayed)</f>
        <v>35217</v>
      </c>
      <c r="Z234" s="62">
        <f>ROUND(AX234,round_as_displayed)</f>
        <v>26947</v>
      </c>
      <c r="AC234" s="61">
        <v>151074.21</v>
      </c>
      <c r="AF234" s="61">
        <v>0</v>
      </c>
      <c r="AI234" s="61">
        <v>0</v>
      </c>
      <c r="AO234" s="61">
        <f>AC234+AF234+AI234+AL234</f>
        <v>151074.21</v>
      </c>
      <c r="AR234" s="61">
        <v>92936.61</v>
      </c>
      <c r="AU234" s="61">
        <v>35216.71</v>
      </c>
      <c r="AX234" s="61">
        <v>26946.89</v>
      </c>
      <c r="BA234" s="61">
        <f>AR234+AU234+AX234</f>
        <v>155100.21000000002</v>
      </c>
      <c r="BC234" s="61">
        <v>4026</v>
      </c>
      <c r="BD234" s="63">
        <v>0</v>
      </c>
      <c r="BE234" s="63"/>
      <c r="BF234" s="61" t="b">
        <f aca="true" t="shared" si="119" ref="BF234:BF241">IF(AND(AC234=0,AF234=0,AI234=0,AL234=0),TRUE,FALSE)</f>
        <v>0</v>
      </c>
      <c r="BH234" s="1">
        <f t="shared" si="94"/>
        <v>4027</v>
      </c>
    </row>
    <row r="235" spans="1:60" ht="14.25" collapsed="1">
      <c r="A235" s="1" t="s">
        <v>831</v>
      </c>
      <c r="B235" s="50" t="s">
        <v>486</v>
      </c>
      <c r="C235" s="6" t="s">
        <v>508</v>
      </c>
      <c r="D235" s="14"/>
      <c r="E235" s="21">
        <v>18358</v>
      </c>
      <c r="F235" s="14"/>
      <c r="G235" s="14"/>
      <c r="H235" s="21"/>
      <c r="I235" s="14"/>
      <c r="J235" s="14"/>
      <c r="K235" s="21"/>
      <c r="L235" s="14"/>
      <c r="M235" s="14"/>
      <c r="N235" s="21"/>
      <c r="O235" s="14"/>
      <c r="P235" s="14"/>
      <c r="Q235" s="30">
        <f aca="true" t="shared" si="120" ref="Q235:Q244">E235+H235+K235+N235</f>
        <v>18358</v>
      </c>
      <c r="R235" s="14"/>
      <c r="S235" s="14"/>
      <c r="T235" s="21">
        <v>3000</v>
      </c>
      <c r="U235" s="14"/>
      <c r="V235" s="14"/>
      <c r="W235" s="21">
        <v>14299</v>
      </c>
      <c r="X235" s="10"/>
      <c r="Y235" s="14"/>
      <c r="Z235" s="21">
        <v>1059</v>
      </c>
      <c r="AB235" s="14"/>
      <c r="AC235" s="39">
        <v>151074.21</v>
      </c>
      <c r="AD235" s="14"/>
      <c r="AE235" s="14"/>
      <c r="AF235" s="26">
        <v>0</v>
      </c>
      <c r="AG235" s="14"/>
      <c r="AH235" s="14"/>
      <c r="AI235" s="26">
        <v>0</v>
      </c>
      <c r="AJ235" s="14"/>
      <c r="AK235" s="14"/>
      <c r="AL235" s="26">
        <f aca="true" t="shared" si="121" ref="AL235:AL244">BC235</f>
        <v>4026</v>
      </c>
      <c r="AM235" s="14"/>
      <c r="AN235" s="14"/>
      <c r="AO235" s="26">
        <f aca="true" t="shared" si="122" ref="AO235:AO244">AC235+AF235+AI235+AL235</f>
        <v>155100.21</v>
      </c>
      <c r="AP235" s="14"/>
      <c r="AQ235" s="14"/>
      <c r="AR235" s="30">
        <v>92936.61</v>
      </c>
      <c r="AS235" s="14"/>
      <c r="AT235" s="14"/>
      <c r="AU235" s="26">
        <v>35216.71</v>
      </c>
      <c r="AV235" s="10"/>
      <c r="AW235" s="14"/>
      <c r="AX235" s="26">
        <v>26946.89</v>
      </c>
      <c r="AY235" s="14"/>
      <c r="AZ235" s="14"/>
      <c r="BA235" s="30">
        <f aca="true" t="shared" si="123" ref="BA235:BA244">AR235+AU235+AX235</f>
        <v>155100.21000000002</v>
      </c>
      <c r="BC235" s="1">
        <v>4026</v>
      </c>
      <c r="BD235" s="1">
        <v>0</v>
      </c>
      <c r="BF235" s="1" t="b">
        <f t="shared" si="119"/>
        <v>0</v>
      </c>
      <c r="BH235" s="1">
        <f t="shared" si="94"/>
        <v>0</v>
      </c>
    </row>
    <row r="236" spans="1:60" s="61" customFormat="1" ht="14.25" hidden="1" outlineLevel="1">
      <c r="A236" s="61" t="s">
        <v>140</v>
      </c>
      <c r="B236" s="61" t="s">
        <v>141</v>
      </c>
      <c r="E236" s="62">
        <f>ROUND(AC236,round_as_displayed)</f>
        <v>3884</v>
      </c>
      <c r="H236" s="62">
        <f>ROUND(AF236,round_as_displayed)</f>
        <v>0</v>
      </c>
      <c r="K236" s="62">
        <f>ROUND(AI236,round_as_displayed)</f>
        <v>0</v>
      </c>
      <c r="N236" s="62">
        <f>ROUND(AL236,round_as_displayed)</f>
        <v>0</v>
      </c>
      <c r="Q236" s="62">
        <f>E236+H236+K236+N236</f>
        <v>3884</v>
      </c>
      <c r="T236" s="62">
        <f>ROUND(AR236,round_as_displayed)</f>
        <v>11499</v>
      </c>
      <c r="W236" s="62">
        <f>ROUND(AU236,round_as_displayed)</f>
        <v>10851</v>
      </c>
      <c r="Z236" s="62">
        <f>ROUND(AX236,round_as_displayed)</f>
        <v>0</v>
      </c>
      <c r="AC236" s="61">
        <v>3883.76</v>
      </c>
      <c r="AF236" s="61">
        <v>0</v>
      </c>
      <c r="AI236" s="61">
        <v>0</v>
      </c>
      <c r="AO236" s="61">
        <f>AC236+AF236+AI236+AL236</f>
        <v>3883.76</v>
      </c>
      <c r="AR236" s="61">
        <v>11499</v>
      </c>
      <c r="AU236" s="61">
        <v>10850.92</v>
      </c>
      <c r="AX236" s="61">
        <v>0</v>
      </c>
      <c r="BA236" s="61">
        <f>AR236+AU236+AX236</f>
        <v>22349.92</v>
      </c>
      <c r="BC236" s="61">
        <v>18466.16</v>
      </c>
      <c r="BD236" s="63">
        <v>0</v>
      </c>
      <c r="BE236" s="63"/>
      <c r="BF236" s="61" t="b">
        <f t="shared" si="119"/>
        <v>0</v>
      </c>
      <c r="BH236" s="1">
        <f t="shared" si="94"/>
        <v>18466</v>
      </c>
    </row>
    <row r="237" spans="2:60" s="61" customFormat="1" ht="14.25" outlineLevel="1">
      <c r="B237" s="96" t="s">
        <v>364</v>
      </c>
      <c r="C237" s="89" t="s">
        <v>508</v>
      </c>
      <c r="D237" s="97"/>
      <c r="E237" s="98">
        <f>ROUND(AC237,round_as_displayed)</f>
        <v>151074</v>
      </c>
      <c r="F237" s="97"/>
      <c r="G237" s="97"/>
      <c r="H237" s="98">
        <f>ROUND(AF237,round_as_displayed)</f>
        <v>0</v>
      </c>
      <c r="I237" s="97"/>
      <c r="J237" s="97"/>
      <c r="K237" s="98">
        <f>ROUND(AI237,round_as_displayed)</f>
        <v>0</v>
      </c>
      <c r="L237" s="97"/>
      <c r="M237" s="97"/>
      <c r="N237" s="98">
        <f>ROUND(AL237,round_as_displayed)</f>
        <v>4026</v>
      </c>
      <c r="O237" s="97"/>
      <c r="P237" s="97"/>
      <c r="Q237" s="99">
        <f>E237+H237+K237+N237</f>
        <v>155100</v>
      </c>
      <c r="R237" s="97"/>
      <c r="S237" s="97"/>
      <c r="T237" s="98">
        <f>ROUND(AR237,round_as_displayed)-1</f>
        <v>92936</v>
      </c>
      <c r="U237" s="97"/>
      <c r="V237" s="97"/>
      <c r="W237" s="98">
        <f>ROUND(AU237,round_as_displayed)</f>
        <v>35217</v>
      </c>
      <c r="X237" s="92"/>
      <c r="Y237" s="97"/>
      <c r="Z237" s="98">
        <f>ROUND(AX237,round_as_displayed)</f>
        <v>26947</v>
      </c>
      <c r="AA237" s="6"/>
      <c r="AB237" s="14"/>
      <c r="AC237" s="39">
        <v>151074.21</v>
      </c>
      <c r="AD237" s="14"/>
      <c r="AE237" s="14"/>
      <c r="AF237" s="26">
        <v>0</v>
      </c>
      <c r="AG237" s="14"/>
      <c r="AH237" s="14"/>
      <c r="AI237" s="26">
        <v>0</v>
      </c>
      <c r="AJ237" s="14"/>
      <c r="AK237" s="14"/>
      <c r="AL237" s="26">
        <f>BC237</f>
        <v>4026</v>
      </c>
      <c r="AM237" s="14"/>
      <c r="AN237" s="14"/>
      <c r="AO237" s="26">
        <f>AC237+AF237+AI237+AL237</f>
        <v>155100.21</v>
      </c>
      <c r="AP237" s="14"/>
      <c r="AQ237" s="14"/>
      <c r="AR237" s="30">
        <v>92936.61</v>
      </c>
      <c r="AS237" s="14"/>
      <c r="AT237" s="14"/>
      <c r="AU237" s="26">
        <v>35216.71</v>
      </c>
      <c r="AV237" s="10"/>
      <c r="AW237" s="14"/>
      <c r="AX237" s="26">
        <v>26946.89</v>
      </c>
      <c r="AY237" s="14"/>
      <c r="AZ237" s="14"/>
      <c r="BA237" s="30">
        <f>AR237+AU237+AX237</f>
        <v>155100.21000000002</v>
      </c>
      <c r="BB237" s="1"/>
      <c r="BC237" s="1">
        <v>4026</v>
      </c>
      <c r="BD237" s="1">
        <v>0</v>
      </c>
      <c r="BE237" s="1"/>
      <c r="BF237" s="1" t="b">
        <f t="shared" si="119"/>
        <v>0</v>
      </c>
      <c r="BG237" s="1"/>
      <c r="BH237" s="1">
        <f>SUM(T237:Z237)-SUM(E237:N237)</f>
        <v>0</v>
      </c>
    </row>
    <row r="238" spans="1:60" ht="14.25">
      <c r="A238" s="1" t="s">
        <v>832</v>
      </c>
      <c r="B238" s="50" t="s">
        <v>687</v>
      </c>
      <c r="C238" s="6" t="s">
        <v>508</v>
      </c>
      <c r="D238" s="14"/>
      <c r="E238" s="21">
        <f aca="true" t="shared" si="124" ref="E238:E244">ROUND(AC238,round_as_displayed)</f>
        <v>3884</v>
      </c>
      <c r="F238" s="14"/>
      <c r="G238" s="14"/>
      <c r="H238" s="21">
        <f aca="true" t="shared" si="125" ref="H238:H244">ROUND(AF238,round_as_displayed)</f>
        <v>0</v>
      </c>
      <c r="I238" s="14"/>
      <c r="J238" s="14"/>
      <c r="K238" s="21">
        <f aca="true" t="shared" si="126" ref="K238:K244">ROUND(AI238,round_as_displayed)</f>
        <v>0</v>
      </c>
      <c r="L238" s="14"/>
      <c r="M238" s="14"/>
      <c r="N238" s="21">
        <f aca="true" t="shared" si="127" ref="N238:N244">ROUND(AL238,round_as_displayed)</f>
        <v>18466</v>
      </c>
      <c r="O238" s="14"/>
      <c r="P238" s="14"/>
      <c r="Q238" s="30">
        <f t="shared" si="120"/>
        <v>22350</v>
      </c>
      <c r="R238" s="14"/>
      <c r="S238" s="14"/>
      <c r="T238" s="21">
        <f aca="true" t="shared" si="128" ref="T238:T244">ROUND(AR238,round_as_displayed)</f>
        <v>11499</v>
      </c>
      <c r="U238" s="14"/>
      <c r="V238" s="14"/>
      <c r="W238" s="21">
        <f aca="true" t="shared" si="129" ref="W238:W244">ROUND(AU238,round_as_displayed)</f>
        <v>10851</v>
      </c>
      <c r="X238" s="10"/>
      <c r="Y238" s="14"/>
      <c r="Z238" s="21">
        <f aca="true" t="shared" si="130" ref="Z238:Z244">ROUND(AX238,round_as_displayed)</f>
        <v>0</v>
      </c>
      <c r="AB238" s="14"/>
      <c r="AC238" s="39">
        <v>3883.76</v>
      </c>
      <c r="AD238" s="14"/>
      <c r="AE238" s="14"/>
      <c r="AF238" s="26">
        <v>0</v>
      </c>
      <c r="AG238" s="14"/>
      <c r="AH238" s="14"/>
      <c r="AI238" s="26">
        <v>0</v>
      </c>
      <c r="AJ238" s="14"/>
      <c r="AK238" s="14"/>
      <c r="AL238" s="26">
        <f t="shared" si="121"/>
        <v>18466.16</v>
      </c>
      <c r="AM238" s="14"/>
      <c r="AN238" s="14"/>
      <c r="AO238" s="26">
        <f t="shared" si="122"/>
        <v>22349.92</v>
      </c>
      <c r="AP238" s="14"/>
      <c r="AQ238" s="14"/>
      <c r="AR238" s="30">
        <v>11499</v>
      </c>
      <c r="AS238" s="14"/>
      <c r="AT238" s="14"/>
      <c r="AU238" s="26">
        <v>10850.92</v>
      </c>
      <c r="AV238" s="10"/>
      <c r="AW238" s="14"/>
      <c r="AX238" s="26">
        <v>0</v>
      </c>
      <c r="AY238" s="14"/>
      <c r="AZ238" s="14"/>
      <c r="BA238" s="30">
        <f t="shared" si="123"/>
        <v>22349.92</v>
      </c>
      <c r="BC238" s="1">
        <v>18466.16</v>
      </c>
      <c r="BD238" s="1">
        <v>0</v>
      </c>
      <c r="BF238" s="1" t="b">
        <f t="shared" si="119"/>
        <v>0</v>
      </c>
      <c r="BH238" s="1">
        <f t="shared" si="94"/>
        <v>0</v>
      </c>
    </row>
    <row r="239" spans="1:60" ht="14.25" hidden="1">
      <c r="A239" s="1" t="s">
        <v>833</v>
      </c>
      <c r="B239" s="50" t="s">
        <v>688</v>
      </c>
      <c r="C239" s="6" t="s">
        <v>508</v>
      </c>
      <c r="D239" s="14"/>
      <c r="E239" s="21">
        <f t="shared" si="124"/>
        <v>0</v>
      </c>
      <c r="F239" s="14"/>
      <c r="G239" s="14"/>
      <c r="H239" s="21">
        <f t="shared" si="125"/>
        <v>0</v>
      </c>
      <c r="I239" s="14"/>
      <c r="J239" s="14"/>
      <c r="K239" s="21">
        <f t="shared" si="126"/>
        <v>0</v>
      </c>
      <c r="L239" s="14"/>
      <c r="M239" s="14"/>
      <c r="N239" s="21">
        <f t="shared" si="127"/>
        <v>0</v>
      </c>
      <c r="O239" s="14"/>
      <c r="P239" s="14"/>
      <c r="Q239" s="30">
        <f t="shared" si="120"/>
        <v>0</v>
      </c>
      <c r="R239" s="14"/>
      <c r="S239" s="14"/>
      <c r="T239" s="21">
        <f t="shared" si="128"/>
        <v>0</v>
      </c>
      <c r="U239" s="14"/>
      <c r="V239" s="14"/>
      <c r="W239" s="21">
        <f t="shared" si="129"/>
        <v>0</v>
      </c>
      <c r="X239" s="10"/>
      <c r="Y239" s="14"/>
      <c r="Z239" s="21">
        <f t="shared" si="130"/>
        <v>0</v>
      </c>
      <c r="AB239" s="14"/>
      <c r="AC239" s="39">
        <v>0</v>
      </c>
      <c r="AD239" s="14"/>
      <c r="AE239" s="14"/>
      <c r="AF239" s="26">
        <v>0</v>
      </c>
      <c r="AG239" s="14"/>
      <c r="AH239" s="14"/>
      <c r="AI239" s="26">
        <v>0</v>
      </c>
      <c r="AJ239" s="14"/>
      <c r="AK239" s="14"/>
      <c r="AL239" s="26">
        <f t="shared" si="121"/>
        <v>0</v>
      </c>
      <c r="AM239" s="14"/>
      <c r="AN239" s="14"/>
      <c r="AO239" s="26">
        <f t="shared" si="122"/>
        <v>0</v>
      </c>
      <c r="AP239" s="14"/>
      <c r="AQ239" s="14"/>
      <c r="AR239" s="30">
        <v>0</v>
      </c>
      <c r="AS239" s="14"/>
      <c r="AT239" s="14"/>
      <c r="AU239" s="26">
        <v>0</v>
      </c>
      <c r="AV239" s="10"/>
      <c r="AW239" s="14"/>
      <c r="AX239" s="26">
        <v>0</v>
      </c>
      <c r="AY239" s="14"/>
      <c r="AZ239" s="14"/>
      <c r="BA239" s="30">
        <f t="shared" si="123"/>
        <v>0</v>
      </c>
      <c r="BC239" s="1">
        <v>0</v>
      </c>
      <c r="BD239" s="1">
        <v>0</v>
      </c>
      <c r="BF239" s="1" t="b">
        <f t="shared" si="119"/>
        <v>1</v>
      </c>
      <c r="BH239" s="1">
        <f t="shared" si="94"/>
        <v>0</v>
      </c>
    </row>
    <row r="240" spans="1:60" s="61" customFormat="1" ht="14.25" hidden="1" outlineLevel="1">
      <c r="A240" s="61" t="s">
        <v>144</v>
      </c>
      <c r="B240" s="61" t="s">
        <v>145</v>
      </c>
      <c r="E240" s="62">
        <f>ROUND(AC240,round_as_displayed)</f>
        <v>3010</v>
      </c>
      <c r="H240" s="62">
        <f>ROUND(AF240,round_as_displayed)</f>
        <v>82648</v>
      </c>
      <c r="K240" s="62">
        <f>ROUND(AI240,round_as_displayed)</f>
        <v>680466</v>
      </c>
      <c r="N240" s="62">
        <f>ROUND(AL240,round_as_displayed)</f>
        <v>0</v>
      </c>
      <c r="Q240" s="62">
        <f>E240+H240+K240+N240</f>
        <v>766124</v>
      </c>
      <c r="T240" s="62">
        <f>ROUND(AR240,round_as_displayed)</f>
        <v>420447</v>
      </c>
      <c r="W240" s="62">
        <f>ROUND(AU240,round_as_displayed)</f>
        <v>293156</v>
      </c>
      <c r="Z240" s="62">
        <f>ROUND(AX240,round_as_displayed)</f>
        <v>53882</v>
      </c>
      <c r="AC240" s="61">
        <v>3009.73</v>
      </c>
      <c r="AF240" s="61">
        <v>82647.85</v>
      </c>
      <c r="AI240" s="61">
        <v>680466.13</v>
      </c>
      <c r="AO240" s="61">
        <f>AC240+AF240+AI240+AL240</f>
        <v>766123.71</v>
      </c>
      <c r="AR240" s="61">
        <v>420446.56</v>
      </c>
      <c r="AU240" s="61">
        <v>293156.15</v>
      </c>
      <c r="AX240" s="61">
        <v>53881.61</v>
      </c>
      <c r="BA240" s="61">
        <f>AR240+AU240+AX240</f>
        <v>767484.32</v>
      </c>
      <c r="BC240" s="61">
        <v>1360.61</v>
      </c>
      <c r="BD240" s="63">
        <v>-35.92</v>
      </c>
      <c r="BE240" s="63"/>
      <c r="BF240" s="61" t="b">
        <f t="shared" si="119"/>
        <v>0</v>
      </c>
      <c r="BH240" s="1">
        <f t="shared" si="94"/>
        <v>1361</v>
      </c>
    </row>
    <row r="241" spans="1:60" ht="14.25" collapsed="1">
      <c r="A241" s="1" t="s">
        <v>834</v>
      </c>
      <c r="B241" s="96" t="s">
        <v>61</v>
      </c>
      <c r="C241" s="89" t="s">
        <v>508</v>
      </c>
      <c r="D241" s="97"/>
      <c r="E241" s="98">
        <f t="shared" si="124"/>
        <v>3010</v>
      </c>
      <c r="F241" s="97"/>
      <c r="G241" s="97"/>
      <c r="H241" s="98">
        <f t="shared" si="125"/>
        <v>82648</v>
      </c>
      <c r="I241" s="97"/>
      <c r="J241" s="97"/>
      <c r="K241" s="98">
        <f>ROUND(AI241,round_as_displayed)+1</f>
        <v>680467</v>
      </c>
      <c r="L241" s="97"/>
      <c r="M241" s="97"/>
      <c r="N241" s="98">
        <f t="shared" si="127"/>
        <v>1361</v>
      </c>
      <c r="O241" s="97"/>
      <c r="P241" s="97"/>
      <c r="Q241" s="99">
        <f t="shared" si="120"/>
        <v>767486</v>
      </c>
      <c r="R241" s="97"/>
      <c r="S241" s="97"/>
      <c r="T241" s="98">
        <f>ROUND(AR241,round_as_displayed)+1</f>
        <v>420448</v>
      </c>
      <c r="U241" s="97"/>
      <c r="V241" s="97"/>
      <c r="W241" s="98">
        <f t="shared" si="129"/>
        <v>293156</v>
      </c>
      <c r="X241" s="92"/>
      <c r="Y241" s="97"/>
      <c r="Z241" s="98">
        <f t="shared" si="130"/>
        <v>53882</v>
      </c>
      <c r="AB241" s="14"/>
      <c r="AC241" s="39">
        <v>3009.73</v>
      </c>
      <c r="AD241" s="14"/>
      <c r="AE241" s="14"/>
      <c r="AF241" s="26">
        <v>82647.85</v>
      </c>
      <c r="AG241" s="14"/>
      <c r="AH241" s="14"/>
      <c r="AI241" s="26">
        <v>680466.13</v>
      </c>
      <c r="AJ241" s="14"/>
      <c r="AK241" s="14"/>
      <c r="AL241" s="26">
        <f t="shared" si="121"/>
        <v>1360.61</v>
      </c>
      <c r="AM241" s="14"/>
      <c r="AN241" s="14"/>
      <c r="AO241" s="26">
        <f t="shared" si="122"/>
        <v>767484.32</v>
      </c>
      <c r="AP241" s="14"/>
      <c r="AQ241" s="14"/>
      <c r="AR241" s="30">
        <v>420446.56</v>
      </c>
      <c r="AS241" s="14"/>
      <c r="AT241" s="14"/>
      <c r="AU241" s="26">
        <v>293156.15</v>
      </c>
      <c r="AV241" s="10"/>
      <c r="AW241" s="14"/>
      <c r="AX241" s="26">
        <v>53881.61</v>
      </c>
      <c r="AY241" s="14"/>
      <c r="AZ241" s="14"/>
      <c r="BA241" s="30">
        <f t="shared" si="123"/>
        <v>767484.32</v>
      </c>
      <c r="BC241" s="1">
        <v>1360.61</v>
      </c>
      <c r="BD241" s="1">
        <v>-35.92</v>
      </c>
      <c r="BF241" s="1" t="b">
        <f t="shared" si="119"/>
        <v>0</v>
      </c>
      <c r="BH241" s="1">
        <f t="shared" si="94"/>
        <v>0</v>
      </c>
    </row>
    <row r="242" spans="1:60" s="61" customFormat="1" ht="14.25" hidden="1" outlineLevel="1">
      <c r="A242" s="61" t="s">
        <v>146</v>
      </c>
      <c r="B242" s="61" t="s">
        <v>147</v>
      </c>
      <c r="E242" s="62">
        <f>ROUND(AC242,round_as_displayed)</f>
        <v>534198</v>
      </c>
      <c r="H242" s="62">
        <f>ROUND(AF242,round_as_displayed)</f>
        <v>315315</v>
      </c>
      <c r="K242" s="62">
        <f>ROUND(AI242,round_as_displayed)</f>
        <v>0</v>
      </c>
      <c r="N242" s="62">
        <f>ROUND(AL242,round_as_displayed)</f>
        <v>0</v>
      </c>
      <c r="Q242" s="62">
        <f>E242+H242+K242+N242</f>
        <v>849513</v>
      </c>
      <c r="T242" s="62">
        <f>ROUND(AR242,round_as_displayed)</f>
        <v>362166</v>
      </c>
      <c r="W242" s="62">
        <f>ROUND(AU242,round_as_displayed)</f>
        <v>440118</v>
      </c>
      <c r="Z242" s="62">
        <f>ROUND(AX242,round_as_displayed)</f>
        <v>47229</v>
      </c>
      <c r="AC242" s="61">
        <v>534197.75</v>
      </c>
      <c r="AF242" s="61">
        <v>315315.08</v>
      </c>
      <c r="AI242" s="61">
        <v>0</v>
      </c>
      <c r="AO242" s="61">
        <f>AC242+AF242+AI242+AL242</f>
        <v>849512.8300000001</v>
      </c>
      <c r="AR242" s="61">
        <v>362165.67</v>
      </c>
      <c r="AU242" s="61">
        <v>440118.44</v>
      </c>
      <c r="AX242" s="61">
        <v>47228.72</v>
      </c>
      <c r="BA242" s="61">
        <f>AR242+AU242+AX242</f>
        <v>849512.83</v>
      </c>
      <c r="BC242" s="61">
        <v>0</v>
      </c>
      <c r="BD242" s="63">
        <v>0</v>
      </c>
      <c r="BE242" s="63"/>
      <c r="BF242" s="61" t="b">
        <f>BF213</f>
        <v>0</v>
      </c>
      <c r="BH242" s="1">
        <f t="shared" si="94"/>
        <v>0</v>
      </c>
    </row>
    <row r="243" spans="1:60" ht="14.25" collapsed="1">
      <c r="A243" s="1" t="s">
        <v>835</v>
      </c>
      <c r="B243" s="50" t="s">
        <v>814</v>
      </c>
      <c r="C243" s="6" t="s">
        <v>508</v>
      </c>
      <c r="D243" s="14"/>
      <c r="E243" s="21">
        <f t="shared" si="124"/>
        <v>534198</v>
      </c>
      <c r="F243" s="14"/>
      <c r="G243" s="14"/>
      <c r="H243" s="21">
        <f t="shared" si="125"/>
        <v>315315</v>
      </c>
      <c r="I243" s="14"/>
      <c r="J243" s="14"/>
      <c r="K243" s="21">
        <f t="shared" si="126"/>
        <v>0</v>
      </c>
      <c r="L243" s="14"/>
      <c r="M243" s="14"/>
      <c r="N243" s="21">
        <f t="shared" si="127"/>
        <v>0</v>
      </c>
      <c r="O243" s="14"/>
      <c r="P243" s="14"/>
      <c r="Q243" s="30">
        <f t="shared" si="120"/>
        <v>849513</v>
      </c>
      <c r="R243" s="14"/>
      <c r="S243" s="14"/>
      <c r="T243" s="21">
        <f t="shared" si="128"/>
        <v>362166</v>
      </c>
      <c r="U243" s="14"/>
      <c r="V243" s="14"/>
      <c r="W243" s="21">
        <f t="shared" si="129"/>
        <v>440118</v>
      </c>
      <c r="X243" s="10"/>
      <c r="Y243" s="14"/>
      <c r="Z243" s="21">
        <f t="shared" si="130"/>
        <v>47229</v>
      </c>
      <c r="AB243" s="14"/>
      <c r="AC243" s="39">
        <v>534197.75</v>
      </c>
      <c r="AD243" s="14"/>
      <c r="AE243" s="14"/>
      <c r="AF243" s="26">
        <v>315315.08</v>
      </c>
      <c r="AG243" s="14"/>
      <c r="AH243" s="14"/>
      <c r="AI243" s="26">
        <v>0</v>
      </c>
      <c r="AJ243" s="14"/>
      <c r="AK243" s="14"/>
      <c r="AL243" s="26">
        <f t="shared" si="121"/>
        <v>0</v>
      </c>
      <c r="AM243" s="14"/>
      <c r="AN243" s="14"/>
      <c r="AO243" s="26">
        <f t="shared" si="122"/>
        <v>849512.8300000001</v>
      </c>
      <c r="AP243" s="14"/>
      <c r="AQ243" s="14"/>
      <c r="AR243" s="30">
        <v>362165.67</v>
      </c>
      <c r="AS243" s="14"/>
      <c r="AT243" s="14"/>
      <c r="AU243" s="26">
        <v>440118.44</v>
      </c>
      <c r="AV243" s="10"/>
      <c r="AW243" s="14"/>
      <c r="AX243" s="26">
        <v>47228.72</v>
      </c>
      <c r="AY243" s="14"/>
      <c r="AZ243" s="14"/>
      <c r="BA243" s="30">
        <f t="shared" si="123"/>
        <v>849512.83</v>
      </c>
      <c r="BC243" s="1">
        <v>0</v>
      </c>
      <c r="BD243" s="1">
        <v>0</v>
      </c>
      <c r="BF243" s="1" t="b">
        <f>BF214</f>
        <v>0</v>
      </c>
      <c r="BH243" s="1">
        <f aca="true" t="shared" si="131" ref="BH243:BH321">SUM(T243:Z243)-SUM(E243:N243)</f>
        <v>0</v>
      </c>
    </row>
    <row r="244" spans="1:60" ht="14.25" hidden="1">
      <c r="A244" s="1" t="s">
        <v>836</v>
      </c>
      <c r="B244" s="50" t="s">
        <v>365</v>
      </c>
      <c r="C244" s="6" t="s">
        <v>508</v>
      </c>
      <c r="D244" s="14"/>
      <c r="E244" s="21">
        <f t="shared" si="124"/>
        <v>0</v>
      </c>
      <c r="F244" s="14"/>
      <c r="G244" s="14"/>
      <c r="H244" s="21">
        <f t="shared" si="125"/>
        <v>0</v>
      </c>
      <c r="I244" s="14"/>
      <c r="J244" s="14"/>
      <c r="K244" s="21">
        <f t="shared" si="126"/>
        <v>0</v>
      </c>
      <c r="L244" s="14"/>
      <c r="M244" s="14"/>
      <c r="N244" s="21">
        <f t="shared" si="127"/>
        <v>0</v>
      </c>
      <c r="O244" s="14"/>
      <c r="P244" s="14"/>
      <c r="Q244" s="30">
        <f t="shared" si="120"/>
        <v>0</v>
      </c>
      <c r="R244" s="14"/>
      <c r="S244" s="14"/>
      <c r="T244" s="21">
        <f t="shared" si="128"/>
        <v>0</v>
      </c>
      <c r="U244" s="14"/>
      <c r="V244" s="14"/>
      <c r="W244" s="21">
        <f t="shared" si="129"/>
        <v>0</v>
      </c>
      <c r="X244" s="10"/>
      <c r="Y244" s="14"/>
      <c r="Z244" s="21">
        <f t="shared" si="130"/>
        <v>0</v>
      </c>
      <c r="AB244" s="14"/>
      <c r="AC244" s="39">
        <v>0</v>
      </c>
      <c r="AD244" s="14"/>
      <c r="AE244" s="14"/>
      <c r="AF244" s="26">
        <v>0</v>
      </c>
      <c r="AG244" s="14"/>
      <c r="AH244" s="14"/>
      <c r="AI244" s="26">
        <v>0</v>
      </c>
      <c r="AJ244" s="14"/>
      <c r="AK244" s="14"/>
      <c r="AL244" s="26">
        <f t="shared" si="121"/>
        <v>0</v>
      </c>
      <c r="AM244" s="14"/>
      <c r="AN244" s="14"/>
      <c r="AO244" s="26">
        <f t="shared" si="122"/>
        <v>0</v>
      </c>
      <c r="AP244" s="14"/>
      <c r="AQ244" s="14"/>
      <c r="AR244" s="30">
        <v>0</v>
      </c>
      <c r="AS244" s="14"/>
      <c r="AT244" s="14"/>
      <c r="AU244" s="26">
        <v>0</v>
      </c>
      <c r="AV244" s="10"/>
      <c r="AW244" s="14"/>
      <c r="AX244" s="26">
        <v>0</v>
      </c>
      <c r="AY244" s="14"/>
      <c r="AZ244" s="14"/>
      <c r="BA244" s="30">
        <f t="shared" si="123"/>
        <v>0</v>
      </c>
      <c r="BC244" s="1">
        <v>0</v>
      </c>
      <c r="BD244" s="1">
        <v>0</v>
      </c>
      <c r="BF244" s="1" t="b">
        <f>IF(AND(AC244=0,AF244=0,AI244=0,AL244=0),TRUE,FALSE)</f>
        <v>1</v>
      </c>
      <c r="BH244" s="1">
        <f t="shared" si="131"/>
        <v>0</v>
      </c>
    </row>
    <row r="245" spans="2:60" ht="14.25">
      <c r="B245" s="101" t="s">
        <v>901</v>
      </c>
      <c r="C245" s="89" t="s">
        <v>508</v>
      </c>
      <c r="D245" s="102"/>
      <c r="E245" s="103">
        <f>E233+E235+E237+E238+E239+E241+E243+E244</f>
        <v>710524</v>
      </c>
      <c r="F245" s="89"/>
      <c r="G245" s="102"/>
      <c r="H245" s="103">
        <f>H233+H235+H237+H238+H239+H241+H243+H244</f>
        <v>397963</v>
      </c>
      <c r="I245" s="89"/>
      <c r="J245" s="102"/>
      <c r="K245" s="103">
        <f>K233+K235+K237+K238+K239+K241+K243+K244</f>
        <v>680467</v>
      </c>
      <c r="L245" s="89"/>
      <c r="M245" s="102"/>
      <c r="N245" s="103">
        <f>N233+N235+N237+N238+N239+N241+N243+N244</f>
        <v>23853</v>
      </c>
      <c r="O245" s="89"/>
      <c r="P245" s="102"/>
      <c r="Q245" s="103">
        <f>Q233+Q235+Q237+Q238+Q239+Q241+Q243+Q244</f>
        <v>1812807</v>
      </c>
      <c r="R245" s="89"/>
      <c r="S245" s="102"/>
      <c r="T245" s="103">
        <f>T233+T235+T237+T238+T239+T241+T243+T244</f>
        <v>890049</v>
      </c>
      <c r="U245" s="89"/>
      <c r="V245" s="102"/>
      <c r="W245" s="103">
        <f>W233+W235+W237+W238+W239+W241+W243+W244</f>
        <v>793641</v>
      </c>
      <c r="X245" s="92"/>
      <c r="Y245" s="102"/>
      <c r="Z245" s="103">
        <f>Z233+Z235+Z237+Z238+Z239+Z241+Z243+Z244</f>
        <v>129117</v>
      </c>
      <c r="AB245" s="7"/>
      <c r="AC245" s="40">
        <f>AC235+AC238+AC239+AC241+AC243+AC244</f>
        <v>692165.45</v>
      </c>
      <c r="AE245" s="7"/>
      <c r="AF245" s="40">
        <f>AF235+AF238+AF239+AF241+AF243+AF244</f>
        <v>397962.93000000005</v>
      </c>
      <c r="AH245" s="7"/>
      <c r="AI245" s="40">
        <f>AI235+AI238+AI239+AI241+AI243+AI244</f>
        <v>680466.13</v>
      </c>
      <c r="AK245" s="7"/>
      <c r="AL245" s="40">
        <f>AL235+AL238+AL239+AL241+AL243+AL244</f>
        <v>23852.77</v>
      </c>
      <c r="AN245" s="7"/>
      <c r="AO245" s="40">
        <f>AO235+AO238+AO239+AO241+AO243+AO244</f>
        <v>1794447.28</v>
      </c>
      <c r="AQ245" s="7"/>
      <c r="AR245" s="22">
        <f>AR235+AR238+AR239+AR241+AR243+AR244</f>
        <v>887047.8400000001</v>
      </c>
      <c r="AT245" s="7"/>
      <c r="AU245" s="22">
        <f>AU235+AU238+AU239+AU241+AU243+AU244</f>
        <v>779342.22</v>
      </c>
      <c r="AV245" s="10"/>
      <c r="AW245" s="7"/>
      <c r="AX245" s="22">
        <f>AX235+AX238+AX239+AX241+AX243+AX244</f>
        <v>128057.22</v>
      </c>
      <c r="AZ245" s="7"/>
      <c r="BA245" s="22">
        <f>BA235+BA238+BA239+BA241+BA243+BA244</f>
        <v>1794447.2799999998</v>
      </c>
      <c r="BF245" s="1" t="b">
        <f>BF233</f>
        <v>0</v>
      </c>
      <c r="BH245" s="1">
        <f t="shared" si="131"/>
        <v>0</v>
      </c>
    </row>
    <row r="246" spans="2:60" ht="14.25">
      <c r="B246" s="54"/>
      <c r="E246" s="19"/>
      <c r="H246" s="19"/>
      <c r="K246" s="19"/>
      <c r="N246" s="19"/>
      <c r="W246" s="19"/>
      <c r="X246" s="10"/>
      <c r="Z246" s="19"/>
      <c r="AV246" s="10"/>
      <c r="BH246" s="1">
        <f t="shared" si="131"/>
        <v>0</v>
      </c>
    </row>
    <row r="247" spans="2:60" ht="14.25">
      <c r="B247" s="94" t="s">
        <v>545</v>
      </c>
      <c r="C247" s="89"/>
      <c r="D247" s="89"/>
      <c r="E247" s="90"/>
      <c r="F247" s="89"/>
      <c r="G247" s="89"/>
      <c r="H247" s="90"/>
      <c r="I247" s="89"/>
      <c r="J247" s="89"/>
      <c r="K247" s="90"/>
      <c r="L247" s="89"/>
      <c r="M247" s="89"/>
      <c r="N247" s="90"/>
      <c r="O247" s="89"/>
      <c r="P247" s="89"/>
      <c r="Q247" s="90"/>
      <c r="R247" s="89"/>
      <c r="S247" s="89"/>
      <c r="T247" s="90"/>
      <c r="U247" s="89"/>
      <c r="V247" s="89"/>
      <c r="W247" s="90"/>
      <c r="X247" s="92"/>
      <c r="Y247" s="89"/>
      <c r="Z247" s="90"/>
      <c r="AV247" s="10"/>
      <c r="BF247" s="1" t="b">
        <f>IF(AND(BF249,BF252,BF254,BF257,BF261),TRUE,FALSE)</f>
        <v>0</v>
      </c>
      <c r="BH247" s="1">
        <f t="shared" si="131"/>
        <v>0</v>
      </c>
    </row>
    <row r="248" spans="1:60" s="61" customFormat="1" ht="14.25" hidden="1" outlineLevel="1">
      <c r="A248" s="61" t="s">
        <v>148</v>
      </c>
      <c r="B248" s="61" t="s">
        <v>149</v>
      </c>
      <c r="E248" s="62">
        <f aca="true" t="shared" si="132" ref="E248:E256">ROUND(AC248,round_as_displayed)</f>
        <v>362472</v>
      </c>
      <c r="H248" s="62">
        <f>ROUND(AF248,round_as_displayed)</f>
        <v>0</v>
      </c>
      <c r="K248" s="62">
        <f>ROUND(AI248,round_as_displayed)</f>
        <v>65340</v>
      </c>
      <c r="N248" s="62">
        <f>ROUND(AL248,round_as_displayed)</f>
        <v>0</v>
      </c>
      <c r="Q248" s="62">
        <f>E248+H248+K248+N248</f>
        <v>427812</v>
      </c>
      <c r="T248" s="62">
        <f aca="true" t="shared" si="133" ref="T248:T253">ROUND(AR248,round_as_displayed)</f>
        <v>301868</v>
      </c>
      <c r="W248" s="62">
        <f>ROUND(AU248,round_as_displayed)</f>
        <v>108427</v>
      </c>
      <c r="Z248" s="62">
        <f>ROUND(AX248,round_as_displayed)</f>
        <v>17517</v>
      </c>
      <c r="AC248" s="61">
        <v>362471.97</v>
      </c>
      <c r="AF248" s="61">
        <v>0</v>
      </c>
      <c r="AI248" s="61">
        <v>65340.22</v>
      </c>
      <c r="AO248" s="61">
        <f>AC248+AF248+AI248+AL248</f>
        <v>427812.18999999994</v>
      </c>
      <c r="AR248" s="61">
        <v>301867.89</v>
      </c>
      <c r="AU248" s="61">
        <v>108427.18</v>
      </c>
      <c r="AX248" s="61">
        <v>17517.12</v>
      </c>
      <c r="BA248" s="61">
        <f>AR248+AU248+AX248</f>
        <v>427812.19</v>
      </c>
      <c r="BC248" s="61">
        <v>0</v>
      </c>
      <c r="BD248" s="63">
        <v>6124.32</v>
      </c>
      <c r="BE248" s="63"/>
      <c r="BF248" s="61" t="b">
        <f aca="true" t="shared" si="134" ref="BF248:BF259">IF(AND(AC248=0,AF248=0,AI248=0,AL248=0),TRUE,FALSE)</f>
        <v>0</v>
      </c>
      <c r="BH248" s="1">
        <f t="shared" si="131"/>
        <v>0</v>
      </c>
    </row>
    <row r="249" spans="1:60" ht="14.25" collapsed="1">
      <c r="A249" s="1" t="s">
        <v>601</v>
      </c>
      <c r="B249" s="50" t="s">
        <v>366</v>
      </c>
      <c r="C249" s="6" t="s">
        <v>508</v>
      </c>
      <c r="D249" s="14"/>
      <c r="E249" s="21">
        <f t="shared" si="132"/>
        <v>362472</v>
      </c>
      <c r="F249" s="14"/>
      <c r="G249" s="14"/>
      <c r="H249" s="21">
        <f aca="true" t="shared" si="135" ref="H249:H259">ROUND(AF249,round_as_displayed)</f>
        <v>0</v>
      </c>
      <c r="I249" s="14"/>
      <c r="J249" s="14"/>
      <c r="K249" s="21">
        <f aca="true" t="shared" si="136" ref="K249:K261">ROUND(AI249,round_as_displayed)</f>
        <v>65340</v>
      </c>
      <c r="L249" s="14"/>
      <c r="M249" s="14"/>
      <c r="N249" s="21">
        <f aca="true" t="shared" si="137" ref="N249:N261">ROUND(AL249,round_as_displayed)</f>
        <v>0</v>
      </c>
      <c r="O249" s="14"/>
      <c r="P249" s="14"/>
      <c r="Q249" s="30">
        <f aca="true" t="shared" si="138" ref="Q249:Q261">E249+H249+K249+N249</f>
        <v>427812</v>
      </c>
      <c r="R249" s="14"/>
      <c r="S249" s="14"/>
      <c r="T249" s="21">
        <f t="shared" si="133"/>
        <v>301868</v>
      </c>
      <c r="U249" s="14"/>
      <c r="V249" s="14"/>
      <c r="W249" s="21">
        <f aca="true" t="shared" si="139" ref="W249:W257">ROUND(AU249,round_as_displayed)</f>
        <v>108427</v>
      </c>
      <c r="X249" s="10"/>
      <c r="Y249" s="14"/>
      <c r="Z249" s="21">
        <f aca="true" t="shared" si="140" ref="Z249:Z261">ROUND(AX249,round_as_displayed)</f>
        <v>17517</v>
      </c>
      <c r="AB249" s="14"/>
      <c r="AC249" s="39">
        <v>362471.97</v>
      </c>
      <c r="AD249" s="14"/>
      <c r="AE249" s="14"/>
      <c r="AF249" s="26">
        <v>0</v>
      </c>
      <c r="AG249" s="14"/>
      <c r="AH249" s="14"/>
      <c r="AI249" s="26">
        <v>65340.22</v>
      </c>
      <c r="AJ249" s="14"/>
      <c r="AK249" s="14"/>
      <c r="AL249" s="26">
        <f aca="true" t="shared" si="141" ref="AL249:AL261">BC249</f>
        <v>0</v>
      </c>
      <c r="AM249" s="14"/>
      <c r="AN249" s="14"/>
      <c r="AO249" s="26">
        <f aca="true" t="shared" si="142" ref="AO249:AO261">AC249+AF249+AI249+AL249</f>
        <v>427812.18999999994</v>
      </c>
      <c r="AP249" s="14"/>
      <c r="AQ249" s="14"/>
      <c r="AR249" s="30">
        <v>301867.89</v>
      </c>
      <c r="AS249" s="14"/>
      <c r="AT249" s="14"/>
      <c r="AU249" s="26">
        <v>108427.18</v>
      </c>
      <c r="AV249" s="10"/>
      <c r="AW249" s="14"/>
      <c r="AX249" s="26">
        <v>17517.12</v>
      </c>
      <c r="AY249" s="14"/>
      <c r="AZ249" s="14"/>
      <c r="BA249" s="30">
        <f aca="true" t="shared" si="143" ref="BA249:BA261">AR249+AU249+AX249</f>
        <v>427812.19</v>
      </c>
      <c r="BC249" s="1">
        <v>0</v>
      </c>
      <c r="BD249" s="1">
        <v>6124.32</v>
      </c>
      <c r="BF249" s="1" t="b">
        <f t="shared" si="134"/>
        <v>0</v>
      </c>
      <c r="BH249" s="1">
        <f t="shared" si="131"/>
        <v>0</v>
      </c>
    </row>
    <row r="250" spans="1:60" s="61" customFormat="1" ht="14.25" hidden="1" outlineLevel="1">
      <c r="A250" s="61" t="s">
        <v>150</v>
      </c>
      <c r="B250" s="61" t="s">
        <v>151</v>
      </c>
      <c r="E250" s="62">
        <f t="shared" si="132"/>
        <v>110592</v>
      </c>
      <c r="H250" s="62">
        <f>ROUND(AF250,round_as_displayed)</f>
        <v>508073</v>
      </c>
      <c r="K250" s="62">
        <f>ROUND(AI250,round_as_displayed)</f>
        <v>282737</v>
      </c>
      <c r="N250" s="62">
        <f>ROUND(AL250,round_as_displayed)</f>
        <v>0</v>
      </c>
      <c r="Q250" s="62">
        <f>E250+H250+K250+N250</f>
        <v>901402</v>
      </c>
      <c r="T250" s="62">
        <f t="shared" si="133"/>
        <v>364530</v>
      </c>
      <c r="W250" s="62">
        <f>ROUND(AU250,round_as_displayed)</f>
        <v>307976</v>
      </c>
      <c r="Z250" s="62">
        <f>ROUND(AX250,round_as_displayed)</f>
        <v>269917</v>
      </c>
      <c r="AC250" s="61">
        <v>110591.69</v>
      </c>
      <c r="AF250" s="61">
        <v>508073.04</v>
      </c>
      <c r="AI250" s="61">
        <v>282736.52</v>
      </c>
      <c r="AO250" s="61">
        <f>AC250+AF250+AI250+AL250</f>
        <v>901401.25</v>
      </c>
      <c r="AR250" s="61">
        <v>364530.41</v>
      </c>
      <c r="AU250" s="61">
        <v>307975.53</v>
      </c>
      <c r="AX250" s="61">
        <v>269916.66</v>
      </c>
      <c r="BA250" s="61">
        <f>AR250+AU250+AX250</f>
        <v>942422.5999999999</v>
      </c>
      <c r="BC250" s="61">
        <v>41021.35</v>
      </c>
      <c r="BD250" s="63">
        <v>19374.76</v>
      </c>
      <c r="BE250" s="63"/>
      <c r="BF250" s="61" t="b">
        <f t="shared" si="134"/>
        <v>0</v>
      </c>
      <c r="BH250" s="1">
        <f t="shared" si="131"/>
        <v>41021</v>
      </c>
    </row>
    <row r="251" spans="1:60" s="61" customFormat="1" ht="14.25" hidden="1" outlineLevel="1">
      <c r="A251" s="61" t="s">
        <v>237</v>
      </c>
      <c r="B251" s="61" t="s">
        <v>414</v>
      </c>
      <c r="E251" s="62">
        <f t="shared" si="132"/>
        <v>-922</v>
      </c>
      <c r="H251" s="62">
        <f>ROUND(AF251,round_as_displayed)</f>
        <v>0</v>
      </c>
      <c r="K251" s="62">
        <f>ROUND(AI251,round_as_displayed)</f>
        <v>-8581</v>
      </c>
      <c r="N251" s="62">
        <f>ROUND(AL251,round_as_displayed)</f>
        <v>0</v>
      </c>
      <c r="Q251" s="62">
        <f>E251+H251+K251+N251</f>
        <v>-9503</v>
      </c>
      <c r="T251" s="62">
        <f t="shared" si="133"/>
        <v>5250</v>
      </c>
      <c r="W251" s="62">
        <f>ROUND(AU251,round_as_displayed)</f>
        <v>2728</v>
      </c>
      <c r="Z251" s="62">
        <f>ROUND(AX251,round_as_displayed)</f>
        <v>-17481</v>
      </c>
      <c r="AC251" s="61">
        <v>-921.6</v>
      </c>
      <c r="AF251" s="61">
        <v>0</v>
      </c>
      <c r="AI251" s="61">
        <v>-8580.69</v>
      </c>
      <c r="AO251" s="61">
        <f>AC251+AF251+AI251+AL251</f>
        <v>-9502.29</v>
      </c>
      <c r="AR251" s="61">
        <v>5249.97</v>
      </c>
      <c r="AU251" s="61">
        <v>2728.25</v>
      </c>
      <c r="AX251" s="61">
        <v>-17480.51</v>
      </c>
      <c r="BA251" s="61">
        <f>AR251+AU251+AX251</f>
        <v>-9502.289999999997</v>
      </c>
      <c r="BC251" s="61">
        <v>0</v>
      </c>
      <c r="BD251" s="63">
        <v>0</v>
      </c>
      <c r="BE251" s="63"/>
      <c r="BF251" s="61" t="b">
        <f t="shared" si="134"/>
        <v>0</v>
      </c>
      <c r="BH251" s="1">
        <f t="shared" si="131"/>
        <v>0</v>
      </c>
    </row>
    <row r="252" spans="1:60" ht="14.25" collapsed="1">
      <c r="A252" s="1" t="s">
        <v>602</v>
      </c>
      <c r="B252" s="96" t="s">
        <v>367</v>
      </c>
      <c r="C252" s="89" t="s">
        <v>508</v>
      </c>
      <c r="D252" s="97"/>
      <c r="E252" s="98">
        <f t="shared" si="132"/>
        <v>109670</v>
      </c>
      <c r="F252" s="97"/>
      <c r="G252" s="97"/>
      <c r="H252" s="98">
        <f t="shared" si="135"/>
        <v>508073</v>
      </c>
      <c r="I252" s="97"/>
      <c r="J252" s="97"/>
      <c r="K252" s="98">
        <f t="shared" si="136"/>
        <v>274156</v>
      </c>
      <c r="L252" s="97"/>
      <c r="M252" s="97"/>
      <c r="N252" s="98">
        <f t="shared" si="137"/>
        <v>41021</v>
      </c>
      <c r="O252" s="97"/>
      <c r="P252" s="97"/>
      <c r="Q252" s="99">
        <f t="shared" si="138"/>
        <v>932920</v>
      </c>
      <c r="R252" s="97"/>
      <c r="S252" s="97"/>
      <c r="T252" s="98">
        <f t="shared" si="133"/>
        <v>369780</v>
      </c>
      <c r="U252" s="97"/>
      <c r="V252" s="97"/>
      <c r="W252" s="98">
        <f t="shared" si="139"/>
        <v>310704</v>
      </c>
      <c r="X252" s="92"/>
      <c r="Y252" s="97"/>
      <c r="Z252" s="98">
        <f t="shared" si="140"/>
        <v>252436</v>
      </c>
      <c r="AB252" s="14"/>
      <c r="AC252" s="39">
        <v>109670.09</v>
      </c>
      <c r="AD252" s="14"/>
      <c r="AE252" s="14"/>
      <c r="AF252" s="26">
        <v>508073.04</v>
      </c>
      <c r="AG252" s="14"/>
      <c r="AH252" s="14"/>
      <c r="AI252" s="26">
        <v>274155.83</v>
      </c>
      <c r="AJ252" s="14"/>
      <c r="AK252" s="14"/>
      <c r="AL252" s="26">
        <f t="shared" si="141"/>
        <v>41021.35</v>
      </c>
      <c r="AM252" s="14"/>
      <c r="AN252" s="14"/>
      <c r="AO252" s="26">
        <f t="shared" si="142"/>
        <v>932920.3099999999</v>
      </c>
      <c r="AP252" s="14"/>
      <c r="AQ252" s="14"/>
      <c r="AR252" s="30">
        <v>369780.38</v>
      </c>
      <c r="AS252" s="14"/>
      <c r="AT252" s="14"/>
      <c r="AU252" s="26">
        <v>310703.78</v>
      </c>
      <c r="AV252" s="10"/>
      <c r="AW252" s="14"/>
      <c r="AX252" s="26">
        <v>252436.15</v>
      </c>
      <c r="AY252" s="14"/>
      <c r="AZ252" s="14"/>
      <c r="BA252" s="30">
        <f t="shared" si="143"/>
        <v>932920.31</v>
      </c>
      <c r="BC252" s="1">
        <v>41021.35</v>
      </c>
      <c r="BD252" s="1">
        <v>19374.76</v>
      </c>
      <c r="BF252" s="1" t="b">
        <f t="shared" si="134"/>
        <v>0</v>
      </c>
      <c r="BH252" s="1">
        <f t="shared" si="131"/>
        <v>0</v>
      </c>
    </row>
    <row r="253" spans="1:60" s="61" customFormat="1" ht="14.25" hidden="1" outlineLevel="1">
      <c r="A253" s="61" t="s">
        <v>152</v>
      </c>
      <c r="B253" s="61" t="s">
        <v>238</v>
      </c>
      <c r="E253" s="62">
        <f t="shared" si="132"/>
        <v>0</v>
      </c>
      <c r="H253" s="62">
        <f>ROUND(AF253,round_as_displayed)</f>
        <v>9024</v>
      </c>
      <c r="K253" s="62">
        <f>ROUND(AI253,round_as_displayed)</f>
        <v>230090</v>
      </c>
      <c r="N253" s="62">
        <f>ROUND(AL253,round_as_displayed)</f>
        <v>0</v>
      </c>
      <c r="Q253" s="62">
        <f>E253+H253+K253+N253</f>
        <v>239114</v>
      </c>
      <c r="T253" s="62">
        <f t="shared" si="133"/>
        <v>185344</v>
      </c>
      <c r="W253" s="62">
        <f>ROUND(AU253,round_as_displayed)</f>
        <v>90830</v>
      </c>
      <c r="Z253" s="62">
        <f>ROUND(AX253,round_as_displayed)</f>
        <v>9024</v>
      </c>
      <c r="AC253" s="61">
        <v>0</v>
      </c>
      <c r="AF253" s="61">
        <v>9023.84</v>
      </c>
      <c r="AI253" s="61">
        <v>230090.39</v>
      </c>
      <c r="AO253" s="61">
        <f>AC253+AF253+AI253+AL253</f>
        <v>239114.23</v>
      </c>
      <c r="AR253" s="61">
        <v>185344.35</v>
      </c>
      <c r="AU253" s="61">
        <v>90829.53</v>
      </c>
      <c r="AX253" s="61">
        <v>9023.84</v>
      </c>
      <c r="BA253" s="61">
        <f>AR253+AU253+AX253</f>
        <v>285197.72000000003</v>
      </c>
      <c r="BC253" s="61">
        <v>46083.49</v>
      </c>
      <c r="BD253" s="63">
        <v>-28327.07</v>
      </c>
      <c r="BE253" s="63"/>
      <c r="BF253" s="61" t="b">
        <f t="shared" si="134"/>
        <v>0</v>
      </c>
      <c r="BH253" s="1">
        <f t="shared" si="131"/>
        <v>46084</v>
      </c>
    </row>
    <row r="254" spans="1:60" ht="14.25" collapsed="1">
      <c r="A254" s="1" t="s">
        <v>603</v>
      </c>
      <c r="B254" s="50" t="s">
        <v>61</v>
      </c>
      <c r="C254" s="6" t="s">
        <v>508</v>
      </c>
      <c r="D254" s="14"/>
      <c r="E254" s="21">
        <f t="shared" si="132"/>
        <v>0</v>
      </c>
      <c r="F254" s="14"/>
      <c r="G254" s="14"/>
      <c r="H254" s="21">
        <f t="shared" si="135"/>
        <v>9024</v>
      </c>
      <c r="I254" s="14"/>
      <c r="J254" s="14"/>
      <c r="K254" s="21">
        <f t="shared" si="136"/>
        <v>230090</v>
      </c>
      <c r="L254" s="14"/>
      <c r="M254" s="14"/>
      <c r="N254" s="21">
        <f t="shared" si="137"/>
        <v>46083</v>
      </c>
      <c r="O254" s="14"/>
      <c r="P254" s="14"/>
      <c r="Q254" s="30">
        <f t="shared" si="138"/>
        <v>285197</v>
      </c>
      <c r="R254" s="14"/>
      <c r="S254" s="14"/>
      <c r="T254" s="21">
        <f>ROUND(AR254,round_as_displayed)-1</f>
        <v>185343</v>
      </c>
      <c r="U254" s="14"/>
      <c r="V254" s="14"/>
      <c r="W254" s="21">
        <f t="shared" si="139"/>
        <v>90830</v>
      </c>
      <c r="X254" s="10"/>
      <c r="Y254" s="14"/>
      <c r="Z254" s="21">
        <f t="shared" si="140"/>
        <v>9024</v>
      </c>
      <c r="AB254" s="14"/>
      <c r="AC254" s="39">
        <v>0</v>
      </c>
      <c r="AD254" s="14"/>
      <c r="AE254" s="14"/>
      <c r="AF254" s="26">
        <v>9023.84</v>
      </c>
      <c r="AG254" s="14"/>
      <c r="AH254" s="14"/>
      <c r="AI254" s="26">
        <v>230090.39</v>
      </c>
      <c r="AJ254" s="14"/>
      <c r="AK254" s="14"/>
      <c r="AL254" s="26">
        <f t="shared" si="141"/>
        <v>46083.49</v>
      </c>
      <c r="AM254" s="14"/>
      <c r="AN254" s="14"/>
      <c r="AO254" s="26">
        <f t="shared" si="142"/>
        <v>285197.72000000003</v>
      </c>
      <c r="AP254" s="14"/>
      <c r="AQ254" s="14"/>
      <c r="AR254" s="30">
        <v>185344.35</v>
      </c>
      <c r="AS254" s="14"/>
      <c r="AT254" s="14"/>
      <c r="AU254" s="26">
        <v>90829.53</v>
      </c>
      <c r="AV254" s="10"/>
      <c r="AW254" s="14"/>
      <c r="AX254" s="26">
        <v>9023.84</v>
      </c>
      <c r="AY254" s="14"/>
      <c r="AZ254" s="14"/>
      <c r="BA254" s="30">
        <f t="shared" si="143"/>
        <v>285197.72000000003</v>
      </c>
      <c r="BC254" s="1">
        <v>46083.49</v>
      </c>
      <c r="BD254" s="1">
        <v>-28327.07</v>
      </c>
      <c r="BF254" s="1" t="b">
        <f t="shared" si="134"/>
        <v>0</v>
      </c>
      <c r="BH254" s="1">
        <f t="shared" si="131"/>
        <v>0</v>
      </c>
    </row>
    <row r="255" spans="1:60" s="61" customFormat="1" ht="14.25" hidden="1" outlineLevel="1">
      <c r="A255" s="61" t="s">
        <v>155</v>
      </c>
      <c r="B255" s="61" t="s">
        <v>156</v>
      </c>
      <c r="E255" s="62">
        <f t="shared" si="132"/>
        <v>347732</v>
      </c>
      <c r="H255" s="62">
        <f>ROUND(AF255,round_as_displayed)</f>
        <v>9614</v>
      </c>
      <c r="K255" s="62">
        <f>ROUND(AI255,round_as_displayed)</f>
        <v>42742</v>
      </c>
      <c r="N255" s="62">
        <f>ROUND(AL255,round_as_displayed)</f>
        <v>0</v>
      </c>
      <c r="Q255" s="62">
        <f>E255+H255+K255+N255</f>
        <v>400088</v>
      </c>
      <c r="T255" s="62">
        <f aca="true" t="shared" si="144" ref="T255:T261">ROUND(AR255,round_as_displayed)</f>
        <v>91104</v>
      </c>
      <c r="W255" s="62">
        <f>ROUND(AU255,round_as_displayed)</f>
        <v>300025</v>
      </c>
      <c r="Z255" s="62">
        <f>ROUND(AX255,round_as_displayed)</f>
        <v>25936</v>
      </c>
      <c r="AC255" s="61">
        <v>347732.22</v>
      </c>
      <c r="AF255" s="61">
        <v>9613.92</v>
      </c>
      <c r="AI255" s="61">
        <v>42742.37</v>
      </c>
      <c r="AO255" s="61">
        <f>AC255+AF255+AI255+AL255</f>
        <v>400088.50999999995</v>
      </c>
      <c r="AR255" s="61">
        <v>91104.29</v>
      </c>
      <c r="AU255" s="61">
        <v>300024.7</v>
      </c>
      <c r="AX255" s="61">
        <v>25935.52</v>
      </c>
      <c r="BA255" s="61">
        <f>AR255+AU255+AX255</f>
        <v>417064.51</v>
      </c>
      <c r="BC255" s="61">
        <v>16976</v>
      </c>
      <c r="BD255" s="63">
        <v>3204.82</v>
      </c>
      <c r="BE255" s="63"/>
      <c r="BF255" s="61" t="b">
        <f t="shared" si="134"/>
        <v>0</v>
      </c>
      <c r="BH255" s="1">
        <f t="shared" si="131"/>
        <v>16977</v>
      </c>
    </row>
    <row r="256" spans="1:60" s="61" customFormat="1" ht="14.25" hidden="1" outlineLevel="1">
      <c r="A256" s="61" t="s">
        <v>239</v>
      </c>
      <c r="B256" s="61" t="s">
        <v>415</v>
      </c>
      <c r="E256" s="62">
        <f t="shared" si="132"/>
        <v>258084</v>
      </c>
      <c r="H256" s="62">
        <f>ROUND(AF256,round_as_displayed)</f>
        <v>0</v>
      </c>
      <c r="K256" s="62">
        <f>ROUND(AI256,round_as_displayed)</f>
        <v>0</v>
      </c>
      <c r="N256" s="62">
        <f>ROUND(AL256,round_as_displayed)</f>
        <v>0</v>
      </c>
      <c r="Q256" s="62">
        <f>E256+H256+K256+N256</f>
        <v>258084</v>
      </c>
      <c r="T256" s="62">
        <f t="shared" si="144"/>
        <v>148774</v>
      </c>
      <c r="W256" s="62">
        <f>ROUND(AU256,round_as_displayed)</f>
        <v>68060</v>
      </c>
      <c r="Z256" s="62">
        <f>ROUND(AX256,round_as_displayed)</f>
        <v>43372</v>
      </c>
      <c r="AC256" s="61">
        <v>258084</v>
      </c>
      <c r="AF256" s="61">
        <v>0</v>
      </c>
      <c r="AI256" s="61">
        <v>0</v>
      </c>
      <c r="AO256" s="61">
        <f>AC256+AF256+AI256+AL256</f>
        <v>258084</v>
      </c>
      <c r="AR256" s="61">
        <v>148774.48</v>
      </c>
      <c r="AU256" s="61">
        <v>68059.83</v>
      </c>
      <c r="AX256" s="61">
        <v>43371.69</v>
      </c>
      <c r="BA256" s="61">
        <f>AR256+AU256+AX256</f>
        <v>260206</v>
      </c>
      <c r="BC256" s="61">
        <v>2122</v>
      </c>
      <c r="BD256" s="63">
        <v>0</v>
      </c>
      <c r="BE256" s="63"/>
      <c r="BF256" s="61" t="b">
        <f t="shared" si="134"/>
        <v>0</v>
      </c>
      <c r="BH256" s="1">
        <f t="shared" si="131"/>
        <v>2122</v>
      </c>
    </row>
    <row r="257" spans="1:60" ht="14.25" collapsed="1">
      <c r="A257" s="1" t="s">
        <v>604</v>
      </c>
      <c r="B257" s="96" t="s">
        <v>370</v>
      </c>
      <c r="C257" s="89" t="s">
        <v>508</v>
      </c>
      <c r="D257" s="97"/>
      <c r="E257" s="98">
        <f>ROUND(AC257,round_as_displayed)+1</f>
        <v>605817</v>
      </c>
      <c r="F257" s="97"/>
      <c r="G257" s="97"/>
      <c r="H257" s="98">
        <f t="shared" si="135"/>
        <v>9614</v>
      </c>
      <c r="I257" s="97"/>
      <c r="J257" s="97"/>
      <c r="K257" s="98">
        <f t="shared" si="136"/>
        <v>42742</v>
      </c>
      <c r="L257" s="97"/>
      <c r="M257" s="97"/>
      <c r="N257" s="98">
        <f t="shared" si="137"/>
        <v>19098</v>
      </c>
      <c r="O257" s="97"/>
      <c r="P257" s="97"/>
      <c r="Q257" s="99">
        <f t="shared" si="138"/>
        <v>677271</v>
      </c>
      <c r="R257" s="97"/>
      <c r="S257" s="97"/>
      <c r="T257" s="98">
        <f t="shared" si="144"/>
        <v>239879</v>
      </c>
      <c r="U257" s="97"/>
      <c r="V257" s="97"/>
      <c r="W257" s="98">
        <f t="shared" si="139"/>
        <v>368085</v>
      </c>
      <c r="X257" s="92"/>
      <c r="Y257" s="97"/>
      <c r="Z257" s="98">
        <f t="shared" si="140"/>
        <v>69307</v>
      </c>
      <c r="AB257" s="14"/>
      <c r="AC257" s="39">
        <v>605816.22</v>
      </c>
      <c r="AD257" s="14"/>
      <c r="AE257" s="14"/>
      <c r="AF257" s="26">
        <v>9613.92</v>
      </c>
      <c r="AG257" s="14"/>
      <c r="AH257" s="14"/>
      <c r="AI257" s="26">
        <v>42742.37</v>
      </c>
      <c r="AJ257" s="14"/>
      <c r="AK257" s="14"/>
      <c r="AL257" s="26">
        <f t="shared" si="141"/>
        <v>19098</v>
      </c>
      <c r="AM257" s="14"/>
      <c r="AN257" s="14"/>
      <c r="AO257" s="26">
        <f t="shared" si="142"/>
        <v>677270.51</v>
      </c>
      <c r="AP257" s="14"/>
      <c r="AQ257" s="14"/>
      <c r="AR257" s="30">
        <v>239878.77</v>
      </c>
      <c r="AS257" s="14"/>
      <c r="AT257" s="14"/>
      <c r="AU257" s="26">
        <v>368084.53</v>
      </c>
      <c r="AV257" s="10"/>
      <c r="AW257" s="14"/>
      <c r="AX257" s="26">
        <v>69307.21</v>
      </c>
      <c r="AY257" s="14"/>
      <c r="AZ257" s="14"/>
      <c r="BA257" s="30">
        <f t="shared" si="143"/>
        <v>677270.51</v>
      </c>
      <c r="BC257" s="1">
        <v>19098</v>
      </c>
      <c r="BD257" s="1">
        <v>3204.82</v>
      </c>
      <c r="BF257" s="1" t="b">
        <f t="shared" si="134"/>
        <v>0</v>
      </c>
      <c r="BH257" s="1">
        <f t="shared" si="131"/>
        <v>0</v>
      </c>
    </row>
    <row r="258" spans="1:60" s="61" customFormat="1" ht="14.25" hidden="1" outlineLevel="1">
      <c r="A258" s="61" t="s">
        <v>240</v>
      </c>
      <c r="B258" s="61" t="s">
        <v>241</v>
      </c>
      <c r="E258" s="62">
        <f>ROUND(AC258,round_as_displayed)</f>
        <v>780889</v>
      </c>
      <c r="H258" s="62">
        <f>ROUND(AF258,round_as_displayed)</f>
        <v>0</v>
      </c>
      <c r="K258" s="62">
        <f>ROUND(AI258,round_as_displayed)</f>
        <v>335717</v>
      </c>
      <c r="N258" s="62">
        <f>ROUND(AL258,round_as_displayed)</f>
        <v>0</v>
      </c>
      <c r="Q258" s="62">
        <f>E258+H258+K258+N258</f>
        <v>1116606</v>
      </c>
      <c r="T258" s="62">
        <f t="shared" si="144"/>
        <v>658101</v>
      </c>
      <c r="W258" s="62">
        <f>ROUND(AU258,round_as_displayed)</f>
        <v>285950</v>
      </c>
      <c r="Z258" s="62">
        <f>ROUND(AX258,round_as_displayed)</f>
        <v>172555</v>
      </c>
      <c r="AC258" s="61">
        <v>780888.91</v>
      </c>
      <c r="AF258" s="61">
        <v>0</v>
      </c>
      <c r="AI258" s="61">
        <v>335717.32</v>
      </c>
      <c r="AO258" s="61">
        <f>AC258+AF258+AI258+AL258</f>
        <v>1116606.23</v>
      </c>
      <c r="AR258" s="61">
        <v>658101.36</v>
      </c>
      <c r="AU258" s="61">
        <v>285949.86</v>
      </c>
      <c r="AX258" s="61">
        <v>172555.01</v>
      </c>
      <c r="BA258" s="61">
        <f>AR258+AU258+AX258</f>
        <v>1116606.23</v>
      </c>
      <c r="BC258" s="61">
        <v>0</v>
      </c>
      <c r="BD258" s="63">
        <v>419.32</v>
      </c>
      <c r="BE258" s="63"/>
      <c r="BF258" s="61" t="b">
        <f t="shared" si="134"/>
        <v>0</v>
      </c>
      <c r="BH258" s="1">
        <f t="shared" si="131"/>
        <v>0</v>
      </c>
    </row>
    <row r="259" spans="1:60" ht="14.25" collapsed="1">
      <c r="A259" s="1" t="s">
        <v>95</v>
      </c>
      <c r="B259" s="50" t="s">
        <v>96</v>
      </c>
      <c r="C259" s="6" t="s">
        <v>508</v>
      </c>
      <c r="D259" s="14"/>
      <c r="E259" s="21">
        <f>ROUND(AC259,round_as_displayed)-1</f>
        <v>780888</v>
      </c>
      <c r="F259" s="14"/>
      <c r="G259" s="14"/>
      <c r="H259" s="21">
        <f t="shared" si="135"/>
        <v>0</v>
      </c>
      <c r="I259" s="14"/>
      <c r="J259" s="14"/>
      <c r="K259" s="21">
        <f t="shared" si="136"/>
        <v>335717</v>
      </c>
      <c r="L259" s="14"/>
      <c r="M259" s="14"/>
      <c r="N259" s="21">
        <f t="shared" si="137"/>
        <v>0</v>
      </c>
      <c r="O259" s="14"/>
      <c r="P259" s="14"/>
      <c r="Q259" s="30">
        <f t="shared" si="138"/>
        <v>1116605</v>
      </c>
      <c r="R259" s="14"/>
      <c r="S259" s="14"/>
      <c r="T259" s="21">
        <f t="shared" si="144"/>
        <v>658101</v>
      </c>
      <c r="U259" s="14"/>
      <c r="V259" s="14"/>
      <c r="W259" s="21">
        <f>ROUND(AU259,round_as_displayed)-1</f>
        <v>285949</v>
      </c>
      <c r="X259" s="10"/>
      <c r="Y259" s="14"/>
      <c r="Z259" s="21">
        <f t="shared" si="140"/>
        <v>172555</v>
      </c>
      <c r="AB259" s="14"/>
      <c r="AC259" s="39">
        <v>780888.91</v>
      </c>
      <c r="AD259" s="14"/>
      <c r="AE259" s="14"/>
      <c r="AF259" s="26">
        <v>0</v>
      </c>
      <c r="AG259" s="14"/>
      <c r="AH259" s="14"/>
      <c r="AI259" s="26">
        <v>335717.32</v>
      </c>
      <c r="AJ259" s="14"/>
      <c r="AK259" s="14"/>
      <c r="AL259" s="26">
        <f t="shared" si="141"/>
        <v>0</v>
      </c>
      <c r="AM259" s="14"/>
      <c r="AN259" s="14"/>
      <c r="AO259" s="26">
        <f t="shared" si="142"/>
        <v>1116606.23</v>
      </c>
      <c r="AP259" s="14"/>
      <c r="AQ259" s="14"/>
      <c r="AR259" s="30">
        <v>658101.36</v>
      </c>
      <c r="AS259" s="14"/>
      <c r="AT259" s="14"/>
      <c r="AU259" s="26">
        <v>285949.86</v>
      </c>
      <c r="AV259" s="10"/>
      <c r="AW259" s="14"/>
      <c r="AX259" s="26">
        <v>172555.01</v>
      </c>
      <c r="AY259" s="14"/>
      <c r="AZ259" s="14"/>
      <c r="BA259" s="30">
        <f t="shared" si="143"/>
        <v>1116606.23</v>
      </c>
      <c r="BC259" s="1">
        <v>0</v>
      </c>
      <c r="BD259" s="1">
        <v>419.32</v>
      </c>
      <c r="BF259" s="1" t="b">
        <f t="shared" si="134"/>
        <v>0</v>
      </c>
      <c r="BH259" s="1">
        <f t="shared" si="131"/>
        <v>0</v>
      </c>
    </row>
    <row r="260" spans="1:60" s="61" customFormat="1" ht="14.25" hidden="1" outlineLevel="1">
      <c r="A260" s="61" t="s">
        <v>157</v>
      </c>
      <c r="B260" s="61" t="s">
        <v>158</v>
      </c>
      <c r="E260" s="62">
        <f>ROUND(AC260,round_as_displayed)</f>
        <v>4396</v>
      </c>
      <c r="H260" s="62">
        <f>ROUND(AF260,round_as_displayed)</f>
        <v>386595</v>
      </c>
      <c r="K260" s="62">
        <f>ROUND(AI260,round_as_displayed)</f>
        <v>268423</v>
      </c>
      <c r="N260" s="62">
        <f>ROUND(AL260,round_as_displayed)</f>
        <v>0</v>
      </c>
      <c r="Q260" s="62">
        <f>E260+H260+K260+N260</f>
        <v>659414</v>
      </c>
      <c r="T260" s="62">
        <f t="shared" si="144"/>
        <v>379368</v>
      </c>
      <c r="W260" s="62">
        <f>ROUND(AU260,round_as_displayed)</f>
        <v>156861</v>
      </c>
      <c r="Z260" s="62">
        <f>ROUND(AX260,round_as_displayed)</f>
        <v>136099</v>
      </c>
      <c r="AC260" s="61">
        <v>4396.41</v>
      </c>
      <c r="AF260" s="61">
        <v>386595.07</v>
      </c>
      <c r="AI260" s="61">
        <v>268422.9</v>
      </c>
      <c r="AO260" s="61">
        <f>AC260+AF260+AI260+AL260</f>
        <v>659414.38</v>
      </c>
      <c r="AR260" s="61">
        <v>379367.77</v>
      </c>
      <c r="AU260" s="61">
        <v>156860.53</v>
      </c>
      <c r="AX260" s="61">
        <v>136098.6</v>
      </c>
      <c r="BA260" s="61">
        <f>AR260+AU260+AX260</f>
        <v>672326.9</v>
      </c>
      <c r="BC260" s="61">
        <v>12912.52</v>
      </c>
      <c r="BD260" s="63">
        <v>2658.23</v>
      </c>
      <c r="BE260" s="63"/>
      <c r="BF260" s="61" t="b">
        <f>BF229</f>
        <v>0</v>
      </c>
      <c r="BH260" s="1">
        <f t="shared" si="131"/>
        <v>12914</v>
      </c>
    </row>
    <row r="261" spans="1:60" ht="14.25" collapsed="1">
      <c r="A261" s="1" t="s">
        <v>605</v>
      </c>
      <c r="B261" s="96" t="s">
        <v>371</v>
      </c>
      <c r="C261" s="89" t="s">
        <v>508</v>
      </c>
      <c r="D261" s="97"/>
      <c r="E261" s="98">
        <f>ROUND(AC261,round_as_displayed)</f>
        <v>4396</v>
      </c>
      <c r="F261" s="97"/>
      <c r="G261" s="97"/>
      <c r="H261" s="98">
        <f>ROUND(AF261,round_as_displayed)</f>
        <v>386595</v>
      </c>
      <c r="I261" s="97"/>
      <c r="J261" s="97"/>
      <c r="K261" s="98">
        <f t="shared" si="136"/>
        <v>268423</v>
      </c>
      <c r="L261" s="97"/>
      <c r="M261" s="97"/>
      <c r="N261" s="98">
        <f t="shared" si="137"/>
        <v>12913</v>
      </c>
      <c r="O261" s="97"/>
      <c r="P261" s="97"/>
      <c r="Q261" s="99">
        <f t="shared" si="138"/>
        <v>672327</v>
      </c>
      <c r="R261" s="97"/>
      <c r="S261" s="97"/>
      <c r="T261" s="98">
        <f t="shared" si="144"/>
        <v>379368</v>
      </c>
      <c r="U261" s="97"/>
      <c r="V261" s="97"/>
      <c r="W261" s="98">
        <f>ROUND(AU261,round_as_displayed)-1</f>
        <v>156860</v>
      </c>
      <c r="X261" s="92"/>
      <c r="Y261" s="97"/>
      <c r="Z261" s="98">
        <f t="shared" si="140"/>
        <v>136099</v>
      </c>
      <c r="AB261" s="14"/>
      <c r="AC261" s="39">
        <v>4396.41</v>
      </c>
      <c r="AD261" s="14"/>
      <c r="AE261" s="14"/>
      <c r="AF261" s="26">
        <v>386595.07</v>
      </c>
      <c r="AG261" s="14"/>
      <c r="AH261" s="14"/>
      <c r="AI261" s="26">
        <v>268422.9</v>
      </c>
      <c r="AJ261" s="14"/>
      <c r="AK261" s="14"/>
      <c r="AL261" s="26">
        <f t="shared" si="141"/>
        <v>12912.52</v>
      </c>
      <c r="AM261" s="14"/>
      <c r="AN261" s="14"/>
      <c r="AO261" s="26">
        <f t="shared" si="142"/>
        <v>672326.9</v>
      </c>
      <c r="AP261" s="14"/>
      <c r="AQ261" s="14"/>
      <c r="AR261" s="30">
        <v>379367.77</v>
      </c>
      <c r="AS261" s="14"/>
      <c r="AT261" s="14"/>
      <c r="AU261" s="26">
        <v>156860.53</v>
      </c>
      <c r="AV261" s="10"/>
      <c r="AW261" s="14"/>
      <c r="AX261" s="26">
        <v>136098.6</v>
      </c>
      <c r="AY261" s="14"/>
      <c r="AZ261" s="14"/>
      <c r="BA261" s="30">
        <f t="shared" si="143"/>
        <v>672326.9</v>
      </c>
      <c r="BC261" s="1">
        <v>12912.52</v>
      </c>
      <c r="BD261" s="1">
        <v>2658.23</v>
      </c>
      <c r="BF261" s="1" t="b">
        <f>BF230</f>
        <v>1</v>
      </c>
      <c r="BH261" s="1">
        <f t="shared" si="131"/>
        <v>0</v>
      </c>
    </row>
    <row r="262" spans="2:60" ht="14.25">
      <c r="B262" s="56" t="s">
        <v>9</v>
      </c>
      <c r="C262" s="6" t="s">
        <v>508</v>
      </c>
      <c r="D262" s="7"/>
      <c r="E262" s="22">
        <f>E249+E252+E254+E257+E261+E259</f>
        <v>1863243</v>
      </c>
      <c r="F262" s="6" t="s">
        <v>508</v>
      </c>
      <c r="G262" s="7"/>
      <c r="H262" s="22">
        <f>H249+H252+H254+H257+H261+H259</f>
        <v>913306</v>
      </c>
      <c r="I262" s="6" t="s">
        <v>508</v>
      </c>
      <c r="J262" s="7"/>
      <c r="K262" s="22">
        <f>K249+K252+K254+K257+K261+K259</f>
        <v>1216468</v>
      </c>
      <c r="L262" s="6" t="s">
        <v>508</v>
      </c>
      <c r="M262" s="7"/>
      <c r="N262" s="22">
        <f>N249+N252+N254+N257+N261+N259</f>
        <v>119115</v>
      </c>
      <c r="O262" s="6" t="s">
        <v>508</v>
      </c>
      <c r="P262" s="7"/>
      <c r="Q262" s="22">
        <f>Q249+Q252+Q254+Q257+Q261+Q259</f>
        <v>4112132</v>
      </c>
      <c r="R262" s="6" t="s">
        <v>508</v>
      </c>
      <c r="S262" s="7"/>
      <c r="T262" s="22">
        <f>T249+T252+T254+T257+T261+T259</f>
        <v>2134339</v>
      </c>
      <c r="U262" s="6" t="s">
        <v>508</v>
      </c>
      <c r="V262" s="7"/>
      <c r="W262" s="22">
        <f>W249+W252+W254+W257+W261+W259</f>
        <v>1320855</v>
      </c>
      <c r="X262" s="6" t="s">
        <v>508</v>
      </c>
      <c r="Y262" s="7"/>
      <c r="Z262" s="22">
        <f>Z249+Z252+Z254+Z257+Z261+Z259</f>
        <v>656938</v>
      </c>
      <c r="AA262" s="6" t="s">
        <v>508</v>
      </c>
      <c r="AB262" s="7"/>
      <c r="AC262" s="22">
        <f>AC249+AC252+AC254+AC257+AC261+AC259</f>
        <v>1863243.5999999996</v>
      </c>
      <c r="AD262" s="6" t="s">
        <v>508</v>
      </c>
      <c r="AE262" s="7"/>
      <c r="AF262" s="22">
        <f>AF249+AF252+AF254+AF257+AF261+AF259</f>
        <v>913305.8700000001</v>
      </c>
      <c r="AG262" s="6" t="s">
        <v>508</v>
      </c>
      <c r="AH262" s="7"/>
      <c r="AI262" s="22">
        <f>AI249+AI252+AI254+AI257+AI261+AI259</f>
        <v>1216469.03</v>
      </c>
      <c r="AJ262" s="6" t="s">
        <v>508</v>
      </c>
      <c r="AK262" s="7"/>
      <c r="AL262" s="22">
        <f>AL249+AL252+AL254+AL257+AL261+AL259</f>
        <v>119115.36</v>
      </c>
      <c r="AM262" s="6" t="s">
        <v>508</v>
      </c>
      <c r="AN262" s="7"/>
      <c r="AO262" s="22">
        <f>AO249+AO252+AO254+AO257+AO261+AO259</f>
        <v>4112133.86</v>
      </c>
      <c r="AP262" s="6" t="s">
        <v>508</v>
      </c>
      <c r="AQ262" s="7"/>
      <c r="AR262" s="22">
        <f>AR249+AR252+AR254+AR257+AR261+AR259</f>
        <v>2134340.52</v>
      </c>
      <c r="AS262" s="6" t="s">
        <v>508</v>
      </c>
      <c r="AT262" s="7"/>
      <c r="AU262" s="22">
        <f>AU249+AU252+AU254+AU257+AU261+AU259</f>
        <v>1320855.4100000001</v>
      </c>
      <c r="AV262" s="6" t="s">
        <v>508</v>
      </c>
      <c r="AW262" s="7"/>
      <c r="AX262" s="22">
        <f>AX249+AX252+AX254+AX257+AX261+AX259</f>
        <v>656937.93</v>
      </c>
      <c r="AY262" s="6" t="s">
        <v>508</v>
      </c>
      <c r="AZ262" s="7"/>
      <c r="BA262" s="22">
        <f>BA249+BA252+BA254+BA257+BA261+BA259</f>
        <v>4112133.86</v>
      </c>
      <c r="BF262" s="1" t="b">
        <f>BF247</f>
        <v>0</v>
      </c>
      <c r="BH262" s="1">
        <f t="shared" si="131"/>
        <v>0</v>
      </c>
    </row>
    <row r="263" spans="2:60" ht="14.25">
      <c r="B263" s="96"/>
      <c r="C263" s="89"/>
      <c r="D263" s="89"/>
      <c r="E263" s="90"/>
      <c r="F263" s="89"/>
      <c r="G263" s="89"/>
      <c r="H263" s="90"/>
      <c r="I263" s="89"/>
      <c r="J263" s="89"/>
      <c r="K263" s="90"/>
      <c r="L263" s="89"/>
      <c r="M263" s="89"/>
      <c r="N263" s="90"/>
      <c r="O263" s="89"/>
      <c r="P263" s="89"/>
      <c r="Q263" s="90"/>
      <c r="R263" s="89"/>
      <c r="S263" s="89"/>
      <c r="T263" s="90"/>
      <c r="U263" s="89"/>
      <c r="V263" s="89"/>
      <c r="W263" s="90"/>
      <c r="X263" s="92"/>
      <c r="Y263" s="89"/>
      <c r="Z263" s="90"/>
      <c r="AV263" s="10"/>
      <c r="BH263" s="1">
        <f t="shared" si="131"/>
        <v>0</v>
      </c>
    </row>
    <row r="264" spans="2:60" ht="14.25">
      <c r="B264" s="51" t="s">
        <v>820</v>
      </c>
      <c r="E264" s="19"/>
      <c r="H264" s="19"/>
      <c r="K264" s="19"/>
      <c r="N264" s="19"/>
      <c r="W264" s="19"/>
      <c r="X264" s="10"/>
      <c r="Z264" s="19"/>
      <c r="AV264" s="10"/>
      <c r="BF264" s="1" t="b">
        <f>IF(AND(BF282,BF283,BF284,BF285,BF288,BF290,BF291,BF293,BF294,BF295,BF296),TRUE,FALSE)</f>
        <v>0</v>
      </c>
      <c r="BH264" s="1">
        <f t="shared" si="131"/>
        <v>0</v>
      </c>
    </row>
    <row r="265" spans="2:60" ht="14.25" hidden="1">
      <c r="B265" s="96" t="s">
        <v>390</v>
      </c>
      <c r="C265" s="89" t="s">
        <v>508</v>
      </c>
      <c r="D265" s="97"/>
      <c r="E265" s="98">
        <f aca="true" t="shared" si="145" ref="E265:E281">ROUND(AC265,round_as_displayed)</f>
        <v>0</v>
      </c>
      <c r="F265" s="97"/>
      <c r="G265" s="97"/>
      <c r="H265" s="98">
        <f aca="true" t="shared" si="146" ref="H265:H281">ROUND(AF265,round_as_displayed)</f>
        <v>0</v>
      </c>
      <c r="I265" s="97"/>
      <c r="J265" s="97"/>
      <c r="K265" s="98">
        <f aca="true" t="shared" si="147" ref="K265:K281">ROUND(AI265,round_as_displayed)</f>
        <v>0</v>
      </c>
      <c r="L265" s="97"/>
      <c r="M265" s="97"/>
      <c r="N265" s="98">
        <f aca="true" t="shared" si="148" ref="N265:N281">ROUND(AL265,round_as_displayed)</f>
        <v>0</v>
      </c>
      <c r="O265" s="97"/>
      <c r="P265" s="97"/>
      <c r="Q265" s="99">
        <f aca="true" t="shared" si="149" ref="Q265:Q281">E265+H265+K265+N265</f>
        <v>0</v>
      </c>
      <c r="R265" s="97"/>
      <c r="S265" s="97"/>
      <c r="T265" s="98">
        <f aca="true" t="shared" si="150" ref="T265:T281">ROUND(AR265,round_as_displayed)</f>
        <v>0</v>
      </c>
      <c r="U265" s="97"/>
      <c r="V265" s="97"/>
      <c r="W265" s="98">
        <f aca="true" t="shared" si="151" ref="W265:W281">ROUND(AU265,round_as_displayed)</f>
        <v>0</v>
      </c>
      <c r="X265" s="92"/>
      <c r="Y265" s="97"/>
      <c r="Z265" s="98">
        <f aca="true" t="shared" si="152" ref="Z265:Z281">ROUND(AX265,round_as_displayed)</f>
        <v>0</v>
      </c>
      <c r="AB265" s="14"/>
      <c r="AC265" s="39">
        <v>0</v>
      </c>
      <c r="AD265" s="14"/>
      <c r="AE265" s="14"/>
      <c r="AF265" s="26">
        <v>0</v>
      </c>
      <c r="AG265" s="14"/>
      <c r="AH265" s="14"/>
      <c r="AI265" s="26">
        <v>0</v>
      </c>
      <c r="AJ265" s="14"/>
      <c r="AK265" s="14"/>
      <c r="AL265" s="26">
        <f>BC265</f>
        <v>0</v>
      </c>
      <c r="AM265" s="14"/>
      <c r="AN265" s="14"/>
      <c r="AO265" s="26">
        <f aca="true" t="shared" si="153" ref="AO265:AO281">AC265+AF265+AI265+AL265</f>
        <v>0</v>
      </c>
      <c r="AP265" s="14"/>
      <c r="AQ265" s="14"/>
      <c r="AR265" s="30">
        <v>0</v>
      </c>
      <c r="AS265" s="14"/>
      <c r="AT265" s="14"/>
      <c r="AU265" s="26">
        <v>0</v>
      </c>
      <c r="AV265" s="10"/>
      <c r="AW265" s="14"/>
      <c r="AX265" s="26">
        <v>0</v>
      </c>
      <c r="AY265" s="14"/>
      <c r="AZ265" s="14"/>
      <c r="BA265" s="30">
        <f aca="true" t="shared" si="154" ref="BA265:BA281">AR265+AU265+AX265</f>
        <v>0</v>
      </c>
      <c r="BC265" s="1">
        <v>0</v>
      </c>
      <c r="BD265" s="1">
        <v>0</v>
      </c>
      <c r="BF265" s="1" t="b">
        <f aca="true" t="shared" si="155" ref="BF265:BF281">IF(AND(AC265=0,AF265=0,AI265=0,AL265=0),TRUE,FALSE)</f>
        <v>1</v>
      </c>
      <c r="BH265" s="1">
        <f aca="true" t="shared" si="156" ref="BH265:BH279">SUM(T265:Z265)-SUM(E265:N265)</f>
        <v>0</v>
      </c>
    </row>
    <row r="266" spans="2:60" ht="14.25" hidden="1">
      <c r="B266" s="96" t="s">
        <v>386</v>
      </c>
      <c r="C266" s="89" t="s">
        <v>508</v>
      </c>
      <c r="D266" s="97"/>
      <c r="E266" s="98">
        <f t="shared" si="145"/>
        <v>0</v>
      </c>
      <c r="F266" s="97"/>
      <c r="G266" s="97"/>
      <c r="H266" s="98">
        <f t="shared" si="146"/>
        <v>0</v>
      </c>
      <c r="I266" s="97"/>
      <c r="J266" s="97"/>
      <c r="K266" s="98">
        <f t="shared" si="147"/>
        <v>0</v>
      </c>
      <c r="L266" s="97"/>
      <c r="M266" s="97"/>
      <c r="N266" s="98">
        <f t="shared" si="148"/>
        <v>0</v>
      </c>
      <c r="O266" s="97"/>
      <c r="P266" s="97"/>
      <c r="Q266" s="99">
        <f t="shared" si="149"/>
        <v>0</v>
      </c>
      <c r="R266" s="97"/>
      <c r="S266" s="97"/>
      <c r="T266" s="98">
        <f t="shared" si="150"/>
        <v>0</v>
      </c>
      <c r="U266" s="97"/>
      <c r="V266" s="97"/>
      <c r="W266" s="98">
        <f t="shared" si="151"/>
        <v>0</v>
      </c>
      <c r="X266" s="92"/>
      <c r="Y266" s="97"/>
      <c r="Z266" s="98">
        <f t="shared" si="152"/>
        <v>0</v>
      </c>
      <c r="AB266" s="14"/>
      <c r="AC266" s="39">
        <v>0</v>
      </c>
      <c r="AD266" s="14"/>
      <c r="AE266" s="14"/>
      <c r="AF266" s="26">
        <v>0</v>
      </c>
      <c r="AG266" s="14"/>
      <c r="AH266" s="14"/>
      <c r="AI266" s="26">
        <v>0</v>
      </c>
      <c r="AJ266" s="14"/>
      <c r="AK266" s="14"/>
      <c r="AL266" s="26">
        <f>BC266</f>
        <v>0</v>
      </c>
      <c r="AM266" s="14"/>
      <c r="AN266" s="14"/>
      <c r="AO266" s="26">
        <f t="shared" si="153"/>
        <v>0</v>
      </c>
      <c r="AP266" s="14"/>
      <c r="AQ266" s="14"/>
      <c r="AR266" s="30">
        <v>0</v>
      </c>
      <c r="AS266" s="14"/>
      <c r="AT266" s="14"/>
      <c r="AU266" s="26">
        <v>0</v>
      </c>
      <c r="AV266" s="10"/>
      <c r="AW266" s="14"/>
      <c r="AX266" s="26">
        <v>0</v>
      </c>
      <c r="AY266" s="14"/>
      <c r="AZ266" s="14"/>
      <c r="BA266" s="30">
        <f t="shared" si="154"/>
        <v>0</v>
      </c>
      <c r="BC266" s="1">
        <v>0</v>
      </c>
      <c r="BD266" s="1">
        <v>0</v>
      </c>
      <c r="BF266" s="1" t="b">
        <f t="shared" si="155"/>
        <v>1</v>
      </c>
      <c r="BH266" s="1">
        <f t="shared" si="156"/>
        <v>0</v>
      </c>
    </row>
    <row r="267" spans="2:63" ht="14.25" hidden="1">
      <c r="B267" s="107" t="s">
        <v>387</v>
      </c>
      <c r="C267" s="107"/>
      <c r="D267" s="107"/>
      <c r="E267" s="108">
        <f t="shared" si="145"/>
        <v>0</v>
      </c>
      <c r="F267" s="107"/>
      <c r="G267" s="107"/>
      <c r="H267" s="108">
        <f t="shared" si="146"/>
        <v>0</v>
      </c>
      <c r="I267" s="107"/>
      <c r="J267" s="107"/>
      <c r="K267" s="108">
        <f t="shared" si="147"/>
        <v>0</v>
      </c>
      <c r="L267" s="107"/>
      <c r="M267" s="107"/>
      <c r="N267" s="108">
        <f t="shared" si="148"/>
        <v>0</v>
      </c>
      <c r="O267" s="107"/>
      <c r="P267" s="107"/>
      <c r="Q267" s="108">
        <f t="shared" si="149"/>
        <v>0</v>
      </c>
      <c r="R267" s="107"/>
      <c r="S267" s="107"/>
      <c r="T267" s="108">
        <f t="shared" si="150"/>
        <v>0</v>
      </c>
      <c r="U267" s="107"/>
      <c r="V267" s="107"/>
      <c r="W267" s="108">
        <f t="shared" si="151"/>
        <v>0</v>
      </c>
      <c r="X267" s="107"/>
      <c r="Y267" s="107"/>
      <c r="Z267" s="108">
        <f t="shared" si="152"/>
        <v>0</v>
      </c>
      <c r="AA267" s="61"/>
      <c r="AB267" s="61"/>
      <c r="AC267" s="61">
        <v>0</v>
      </c>
      <c r="AD267" s="61"/>
      <c r="AE267" s="61"/>
      <c r="AF267" s="61">
        <v>0</v>
      </c>
      <c r="AG267" s="61"/>
      <c r="AH267" s="61"/>
      <c r="AI267" s="61">
        <v>0</v>
      </c>
      <c r="AJ267" s="61"/>
      <c r="AK267" s="61"/>
      <c r="AL267" s="61"/>
      <c r="AM267" s="61"/>
      <c r="AN267" s="61"/>
      <c r="AO267" s="61">
        <f t="shared" si="153"/>
        <v>0</v>
      </c>
      <c r="AP267" s="61"/>
      <c r="AQ267" s="61"/>
      <c r="AR267" s="61">
        <v>0</v>
      </c>
      <c r="AS267" s="61"/>
      <c r="AT267" s="61"/>
      <c r="AU267" s="61">
        <v>0</v>
      </c>
      <c r="AV267" s="61"/>
      <c r="AW267" s="61"/>
      <c r="AX267" s="61">
        <v>0</v>
      </c>
      <c r="AY267" s="61"/>
      <c r="AZ267" s="61"/>
      <c r="BA267" s="61">
        <f t="shared" si="154"/>
        <v>0</v>
      </c>
      <c r="BB267" s="61"/>
      <c r="BC267" s="61">
        <v>0</v>
      </c>
      <c r="BD267" s="63">
        <v>-35793.44</v>
      </c>
      <c r="BE267" s="63"/>
      <c r="BF267" s="61" t="b">
        <f t="shared" si="155"/>
        <v>1</v>
      </c>
      <c r="BG267" s="61"/>
      <c r="BH267" s="1">
        <f t="shared" si="156"/>
        <v>0</v>
      </c>
      <c r="BI267" s="61"/>
      <c r="BJ267" s="61"/>
      <c r="BK267" s="61"/>
    </row>
    <row r="268" spans="2:63" ht="14.25" hidden="1">
      <c r="B268" s="107" t="s">
        <v>421</v>
      </c>
      <c r="C268" s="107"/>
      <c r="D268" s="107"/>
      <c r="E268" s="108">
        <f t="shared" si="145"/>
        <v>-691</v>
      </c>
      <c r="F268" s="107"/>
      <c r="G268" s="107"/>
      <c r="H268" s="108">
        <f t="shared" si="146"/>
        <v>0</v>
      </c>
      <c r="I268" s="107"/>
      <c r="J268" s="107"/>
      <c r="K268" s="108">
        <f t="shared" si="147"/>
        <v>0</v>
      </c>
      <c r="L268" s="107"/>
      <c r="M268" s="107"/>
      <c r="N268" s="108">
        <f t="shared" si="148"/>
        <v>0</v>
      </c>
      <c r="O268" s="107"/>
      <c r="P268" s="107"/>
      <c r="Q268" s="108">
        <f t="shared" si="149"/>
        <v>-691</v>
      </c>
      <c r="R268" s="107"/>
      <c r="S268" s="107"/>
      <c r="T268" s="108">
        <f t="shared" si="150"/>
        <v>-691</v>
      </c>
      <c r="U268" s="107"/>
      <c r="V268" s="107"/>
      <c r="W268" s="108">
        <f t="shared" si="151"/>
        <v>0</v>
      </c>
      <c r="X268" s="107"/>
      <c r="Y268" s="107"/>
      <c r="Z268" s="108">
        <f t="shared" si="152"/>
        <v>0</v>
      </c>
      <c r="AA268" s="61"/>
      <c r="AB268" s="61"/>
      <c r="AC268" s="61">
        <v>-691.43</v>
      </c>
      <c r="AD268" s="61"/>
      <c r="AE268" s="61"/>
      <c r="AF268" s="61">
        <v>0</v>
      </c>
      <c r="AG268" s="61"/>
      <c r="AH268" s="61"/>
      <c r="AI268" s="61">
        <v>0</v>
      </c>
      <c r="AJ268" s="61"/>
      <c r="AK268" s="61"/>
      <c r="AL268" s="61"/>
      <c r="AM268" s="61"/>
      <c r="AN268" s="61"/>
      <c r="AO268" s="61">
        <f t="shared" si="153"/>
        <v>-691.43</v>
      </c>
      <c r="AP268" s="61"/>
      <c r="AQ268" s="61"/>
      <c r="AR268" s="61">
        <v>-691.43</v>
      </c>
      <c r="AS268" s="61"/>
      <c r="AT268" s="61"/>
      <c r="AU268" s="61">
        <v>0</v>
      </c>
      <c r="AV268" s="61"/>
      <c r="AW268" s="61"/>
      <c r="AX268" s="61">
        <v>0</v>
      </c>
      <c r="AY268" s="61"/>
      <c r="AZ268" s="61"/>
      <c r="BA268" s="61">
        <f t="shared" si="154"/>
        <v>-691.43</v>
      </c>
      <c r="BB268" s="61"/>
      <c r="BC268" s="61">
        <v>0</v>
      </c>
      <c r="BD268" s="63">
        <v>-209.17</v>
      </c>
      <c r="BE268" s="63"/>
      <c r="BF268" s="61" t="b">
        <f t="shared" si="155"/>
        <v>0</v>
      </c>
      <c r="BG268" s="61"/>
      <c r="BH268" s="1">
        <f t="shared" si="156"/>
        <v>0</v>
      </c>
      <c r="BI268" s="61"/>
      <c r="BJ268" s="61"/>
      <c r="BK268" s="61"/>
    </row>
    <row r="269" spans="2:63" ht="14.25" hidden="1">
      <c r="B269" s="107" t="s">
        <v>422</v>
      </c>
      <c r="C269" s="107"/>
      <c r="D269" s="107"/>
      <c r="E269" s="108">
        <f t="shared" si="145"/>
        <v>11287</v>
      </c>
      <c r="F269" s="107"/>
      <c r="G269" s="107"/>
      <c r="H269" s="108">
        <f t="shared" si="146"/>
        <v>0</v>
      </c>
      <c r="I269" s="107"/>
      <c r="J269" s="107"/>
      <c r="K269" s="108">
        <f t="shared" si="147"/>
        <v>0</v>
      </c>
      <c r="L269" s="107"/>
      <c r="M269" s="107"/>
      <c r="N269" s="108">
        <f t="shared" si="148"/>
        <v>0</v>
      </c>
      <c r="O269" s="107"/>
      <c r="P269" s="107"/>
      <c r="Q269" s="108">
        <f t="shared" si="149"/>
        <v>11287</v>
      </c>
      <c r="R269" s="107"/>
      <c r="S269" s="107"/>
      <c r="T269" s="108">
        <f t="shared" si="150"/>
        <v>0</v>
      </c>
      <c r="U269" s="107"/>
      <c r="V269" s="107"/>
      <c r="W269" s="108">
        <f t="shared" si="151"/>
        <v>0</v>
      </c>
      <c r="X269" s="107"/>
      <c r="Y269" s="107"/>
      <c r="Z269" s="108">
        <f t="shared" si="152"/>
        <v>11287</v>
      </c>
      <c r="AA269" s="61"/>
      <c r="AB269" s="61"/>
      <c r="AC269" s="61">
        <v>11287.08</v>
      </c>
      <c r="AD269" s="61"/>
      <c r="AE269" s="61"/>
      <c r="AF269" s="61">
        <v>0</v>
      </c>
      <c r="AG269" s="61"/>
      <c r="AH269" s="61"/>
      <c r="AI269" s="61">
        <v>0</v>
      </c>
      <c r="AJ269" s="61"/>
      <c r="AK269" s="61"/>
      <c r="AL269" s="61"/>
      <c r="AM269" s="61"/>
      <c r="AN269" s="61"/>
      <c r="AO269" s="61">
        <f t="shared" si="153"/>
        <v>11287.08</v>
      </c>
      <c r="AP269" s="61"/>
      <c r="AQ269" s="61"/>
      <c r="AR269" s="61">
        <v>0</v>
      </c>
      <c r="AS269" s="61"/>
      <c r="AT269" s="61"/>
      <c r="AU269" s="61">
        <v>0</v>
      </c>
      <c r="AV269" s="61"/>
      <c r="AW269" s="61"/>
      <c r="AX269" s="61">
        <v>11287.08</v>
      </c>
      <c r="AY269" s="61"/>
      <c r="AZ269" s="61"/>
      <c r="BA269" s="61">
        <f t="shared" si="154"/>
        <v>11287.08</v>
      </c>
      <c r="BB269" s="61"/>
      <c r="BC269" s="61">
        <v>0</v>
      </c>
      <c r="BD269" s="63">
        <v>93353.9</v>
      </c>
      <c r="BE269" s="63"/>
      <c r="BF269" s="61" t="b">
        <f t="shared" si="155"/>
        <v>0</v>
      </c>
      <c r="BG269" s="61"/>
      <c r="BH269" s="1">
        <f t="shared" si="156"/>
        <v>0</v>
      </c>
      <c r="BI269" s="61"/>
      <c r="BJ269" s="61"/>
      <c r="BK269" s="61"/>
    </row>
    <row r="270" spans="2:63" ht="14.25" hidden="1">
      <c r="B270" s="107" t="s">
        <v>423</v>
      </c>
      <c r="C270" s="107"/>
      <c r="D270" s="107"/>
      <c r="E270" s="108">
        <f t="shared" si="145"/>
        <v>0</v>
      </c>
      <c r="F270" s="107"/>
      <c r="G270" s="107"/>
      <c r="H270" s="108">
        <f t="shared" si="146"/>
        <v>0</v>
      </c>
      <c r="I270" s="107"/>
      <c r="J270" s="107"/>
      <c r="K270" s="108">
        <f t="shared" si="147"/>
        <v>5522</v>
      </c>
      <c r="L270" s="107"/>
      <c r="M270" s="107"/>
      <c r="N270" s="108">
        <f t="shared" si="148"/>
        <v>0</v>
      </c>
      <c r="O270" s="107"/>
      <c r="P270" s="107"/>
      <c r="Q270" s="108">
        <f t="shared" si="149"/>
        <v>5522</v>
      </c>
      <c r="R270" s="107"/>
      <c r="S270" s="107"/>
      <c r="T270" s="108">
        <f t="shared" si="150"/>
        <v>4830</v>
      </c>
      <c r="U270" s="107"/>
      <c r="V270" s="107"/>
      <c r="W270" s="108">
        <f t="shared" si="151"/>
        <v>692</v>
      </c>
      <c r="X270" s="107"/>
      <c r="Y270" s="107"/>
      <c r="Z270" s="108">
        <f t="shared" si="152"/>
        <v>0</v>
      </c>
      <c r="AA270" s="61"/>
      <c r="AB270" s="61"/>
      <c r="AC270" s="61">
        <v>0</v>
      </c>
      <c r="AD270" s="61"/>
      <c r="AE270" s="61"/>
      <c r="AF270" s="61">
        <v>0</v>
      </c>
      <c r="AG270" s="61"/>
      <c r="AH270" s="61"/>
      <c r="AI270" s="61">
        <v>5522.16</v>
      </c>
      <c r="AJ270" s="61"/>
      <c r="AK270" s="61"/>
      <c r="AL270" s="61"/>
      <c r="AM270" s="61"/>
      <c r="AN270" s="61"/>
      <c r="AO270" s="61">
        <f t="shared" si="153"/>
        <v>5522.16</v>
      </c>
      <c r="AP270" s="61"/>
      <c r="AQ270" s="61"/>
      <c r="AR270" s="61">
        <v>4830</v>
      </c>
      <c r="AS270" s="61"/>
      <c r="AT270" s="61"/>
      <c r="AU270" s="61">
        <v>692.16</v>
      </c>
      <c r="AV270" s="61"/>
      <c r="AW270" s="61"/>
      <c r="AX270" s="61">
        <v>0</v>
      </c>
      <c r="AY270" s="61"/>
      <c r="AZ270" s="61"/>
      <c r="BA270" s="61">
        <f t="shared" si="154"/>
        <v>5522.16</v>
      </c>
      <c r="BB270" s="61"/>
      <c r="BC270" s="61">
        <v>0</v>
      </c>
      <c r="BD270" s="63">
        <v>-1881.36</v>
      </c>
      <c r="BE270" s="63"/>
      <c r="BF270" s="61" t="b">
        <f t="shared" si="155"/>
        <v>0</v>
      </c>
      <c r="BG270" s="61"/>
      <c r="BH270" s="1">
        <f t="shared" si="156"/>
        <v>0</v>
      </c>
      <c r="BI270" s="61"/>
      <c r="BJ270" s="61"/>
      <c r="BK270" s="61"/>
    </row>
    <row r="271" spans="2:60" ht="14.25">
      <c r="B271" s="96" t="s">
        <v>388</v>
      </c>
      <c r="C271" s="89" t="s">
        <v>508</v>
      </c>
      <c r="D271" s="97"/>
      <c r="E271" s="98">
        <f t="shared" si="145"/>
        <v>10596</v>
      </c>
      <c r="F271" s="97"/>
      <c r="G271" s="97"/>
      <c r="H271" s="98">
        <f t="shared" si="146"/>
        <v>0</v>
      </c>
      <c r="I271" s="97"/>
      <c r="J271" s="97"/>
      <c r="K271" s="98">
        <f t="shared" si="147"/>
        <v>5522</v>
      </c>
      <c r="L271" s="97"/>
      <c r="M271" s="97"/>
      <c r="N271" s="98">
        <f t="shared" si="148"/>
        <v>0</v>
      </c>
      <c r="O271" s="97"/>
      <c r="P271" s="97"/>
      <c r="Q271" s="99">
        <f t="shared" si="149"/>
        <v>16118</v>
      </c>
      <c r="R271" s="97"/>
      <c r="S271" s="97"/>
      <c r="T271" s="98">
        <f t="shared" si="150"/>
        <v>4139</v>
      </c>
      <c r="U271" s="97"/>
      <c r="V271" s="97"/>
      <c r="W271" s="98">
        <f t="shared" si="151"/>
        <v>692</v>
      </c>
      <c r="X271" s="92"/>
      <c r="Y271" s="97"/>
      <c r="Z271" s="98">
        <f t="shared" si="152"/>
        <v>11287</v>
      </c>
      <c r="AB271" s="14"/>
      <c r="AC271" s="39">
        <v>10595.65</v>
      </c>
      <c r="AD271" s="14"/>
      <c r="AE271" s="14"/>
      <c r="AF271" s="26">
        <v>0</v>
      </c>
      <c r="AG271" s="14"/>
      <c r="AH271" s="14"/>
      <c r="AI271" s="26">
        <v>5522.16</v>
      </c>
      <c r="AJ271" s="14"/>
      <c r="AK271" s="14"/>
      <c r="AL271" s="26">
        <f>BC271</f>
        <v>0</v>
      </c>
      <c r="AM271" s="14"/>
      <c r="AN271" s="14"/>
      <c r="AO271" s="26">
        <f t="shared" si="153"/>
        <v>16117.81</v>
      </c>
      <c r="AP271" s="14"/>
      <c r="AQ271" s="14"/>
      <c r="AR271" s="30">
        <v>4138.57</v>
      </c>
      <c r="AS271" s="14"/>
      <c r="AT271" s="14"/>
      <c r="AU271" s="26">
        <v>692.16</v>
      </c>
      <c r="AV271" s="10"/>
      <c r="AW271" s="14"/>
      <c r="AX271" s="26">
        <v>11287.08</v>
      </c>
      <c r="AY271" s="14"/>
      <c r="AZ271" s="14"/>
      <c r="BA271" s="30">
        <f t="shared" si="154"/>
        <v>16117.81</v>
      </c>
      <c r="BC271" s="1">
        <v>0</v>
      </c>
      <c r="BD271" s="1">
        <v>55469.93</v>
      </c>
      <c r="BF271" s="1" t="b">
        <f t="shared" si="155"/>
        <v>0</v>
      </c>
      <c r="BH271" s="1">
        <f t="shared" si="156"/>
        <v>0</v>
      </c>
    </row>
    <row r="272" spans="2:60" ht="14.25" hidden="1">
      <c r="B272" s="96" t="s">
        <v>389</v>
      </c>
      <c r="C272" s="89" t="s">
        <v>508</v>
      </c>
      <c r="D272" s="97"/>
      <c r="E272" s="98">
        <f t="shared" si="145"/>
        <v>0</v>
      </c>
      <c r="F272" s="97"/>
      <c r="G272" s="97"/>
      <c r="H272" s="98">
        <f t="shared" si="146"/>
        <v>0</v>
      </c>
      <c r="I272" s="97"/>
      <c r="J272" s="97"/>
      <c r="K272" s="98">
        <f t="shared" si="147"/>
        <v>0</v>
      </c>
      <c r="L272" s="97"/>
      <c r="M272" s="97"/>
      <c r="N272" s="98">
        <f t="shared" si="148"/>
        <v>0</v>
      </c>
      <c r="O272" s="97"/>
      <c r="P272" s="97"/>
      <c r="Q272" s="99">
        <f t="shared" si="149"/>
        <v>0</v>
      </c>
      <c r="R272" s="97"/>
      <c r="S272" s="97"/>
      <c r="T272" s="98">
        <f t="shared" si="150"/>
        <v>0</v>
      </c>
      <c r="U272" s="97"/>
      <c r="V272" s="97"/>
      <c r="W272" s="98">
        <f t="shared" si="151"/>
        <v>0</v>
      </c>
      <c r="X272" s="92"/>
      <c r="Y272" s="97"/>
      <c r="Z272" s="98">
        <f t="shared" si="152"/>
        <v>0</v>
      </c>
      <c r="AB272" s="14"/>
      <c r="AC272" s="39">
        <v>0</v>
      </c>
      <c r="AD272" s="14"/>
      <c r="AE272" s="14"/>
      <c r="AF272" s="26">
        <v>0</v>
      </c>
      <c r="AG272" s="14"/>
      <c r="AH272" s="14"/>
      <c r="AI272" s="26">
        <v>0</v>
      </c>
      <c r="AJ272" s="14"/>
      <c r="AK272" s="14"/>
      <c r="AL272" s="26">
        <f>BC272</f>
        <v>0</v>
      </c>
      <c r="AM272" s="14"/>
      <c r="AN272" s="14"/>
      <c r="AO272" s="26">
        <f t="shared" si="153"/>
        <v>0</v>
      </c>
      <c r="AP272" s="14"/>
      <c r="AQ272" s="14"/>
      <c r="AR272" s="30">
        <v>0</v>
      </c>
      <c r="AS272" s="14"/>
      <c r="AT272" s="14"/>
      <c r="AU272" s="26">
        <v>0</v>
      </c>
      <c r="AV272" s="10"/>
      <c r="AW272" s="14"/>
      <c r="AX272" s="26">
        <v>0</v>
      </c>
      <c r="AY272" s="14"/>
      <c r="AZ272" s="14"/>
      <c r="BA272" s="30">
        <f t="shared" si="154"/>
        <v>0</v>
      </c>
      <c r="BC272" s="1">
        <v>0</v>
      </c>
      <c r="BD272" s="1">
        <v>0</v>
      </c>
      <c r="BF272" s="1" t="b">
        <f t="shared" si="155"/>
        <v>1</v>
      </c>
      <c r="BH272" s="1">
        <f t="shared" si="156"/>
        <v>0</v>
      </c>
    </row>
    <row r="273" spans="2:60" ht="14.25" hidden="1">
      <c r="B273" s="96" t="s">
        <v>391</v>
      </c>
      <c r="C273" s="89" t="s">
        <v>508</v>
      </c>
      <c r="D273" s="97"/>
      <c r="E273" s="98">
        <f t="shared" si="145"/>
        <v>0</v>
      </c>
      <c r="F273" s="97"/>
      <c r="G273" s="97"/>
      <c r="H273" s="98">
        <f t="shared" si="146"/>
        <v>0</v>
      </c>
      <c r="I273" s="97"/>
      <c r="J273" s="97"/>
      <c r="K273" s="98">
        <f t="shared" si="147"/>
        <v>0</v>
      </c>
      <c r="L273" s="97"/>
      <c r="M273" s="97"/>
      <c r="N273" s="98">
        <f t="shared" si="148"/>
        <v>0</v>
      </c>
      <c r="O273" s="97"/>
      <c r="P273" s="97"/>
      <c r="Q273" s="99">
        <f t="shared" si="149"/>
        <v>0</v>
      </c>
      <c r="R273" s="97"/>
      <c r="S273" s="97"/>
      <c r="T273" s="98">
        <f t="shared" si="150"/>
        <v>0</v>
      </c>
      <c r="U273" s="97"/>
      <c r="V273" s="97"/>
      <c r="W273" s="98">
        <f t="shared" si="151"/>
        <v>0</v>
      </c>
      <c r="X273" s="92"/>
      <c r="Y273" s="97"/>
      <c r="Z273" s="98">
        <f t="shared" si="152"/>
        <v>0</v>
      </c>
      <c r="AB273" s="14"/>
      <c r="AC273" s="39">
        <v>0</v>
      </c>
      <c r="AD273" s="14"/>
      <c r="AE273" s="14"/>
      <c r="AF273" s="26">
        <v>0</v>
      </c>
      <c r="AG273" s="14"/>
      <c r="AH273" s="14"/>
      <c r="AI273" s="26">
        <v>0</v>
      </c>
      <c r="AJ273" s="14"/>
      <c r="AK273" s="14"/>
      <c r="AL273" s="26">
        <f>BC273</f>
        <v>0</v>
      </c>
      <c r="AM273" s="14"/>
      <c r="AN273" s="14"/>
      <c r="AO273" s="26">
        <f t="shared" si="153"/>
        <v>0</v>
      </c>
      <c r="AP273" s="14"/>
      <c r="AQ273" s="14"/>
      <c r="AR273" s="30">
        <v>0</v>
      </c>
      <c r="AS273" s="14"/>
      <c r="AT273" s="14"/>
      <c r="AU273" s="26">
        <v>0</v>
      </c>
      <c r="AV273" s="10"/>
      <c r="AW273" s="14"/>
      <c r="AX273" s="26">
        <v>0</v>
      </c>
      <c r="AY273" s="14"/>
      <c r="AZ273" s="14"/>
      <c r="BA273" s="30">
        <f t="shared" si="154"/>
        <v>0</v>
      </c>
      <c r="BC273" s="1">
        <v>0</v>
      </c>
      <c r="BD273" s="1">
        <v>0</v>
      </c>
      <c r="BF273" s="1" t="b">
        <f t="shared" si="155"/>
        <v>1</v>
      </c>
      <c r="BH273" s="1">
        <f t="shared" si="156"/>
        <v>0</v>
      </c>
    </row>
    <row r="274" spans="2:63" ht="14.25" hidden="1">
      <c r="B274" s="107" t="s">
        <v>199</v>
      </c>
      <c r="C274" s="107"/>
      <c r="D274" s="107"/>
      <c r="E274" s="108">
        <f t="shared" si="145"/>
        <v>0</v>
      </c>
      <c r="F274" s="107"/>
      <c r="G274" s="107"/>
      <c r="H274" s="108">
        <f t="shared" si="146"/>
        <v>0</v>
      </c>
      <c r="I274" s="107"/>
      <c r="J274" s="107"/>
      <c r="K274" s="108">
        <f t="shared" si="147"/>
        <v>0</v>
      </c>
      <c r="L274" s="107"/>
      <c r="M274" s="107"/>
      <c r="N274" s="108">
        <f t="shared" si="148"/>
        <v>0</v>
      </c>
      <c r="O274" s="107"/>
      <c r="P274" s="107"/>
      <c r="Q274" s="108">
        <f t="shared" si="149"/>
        <v>0</v>
      </c>
      <c r="R274" s="107"/>
      <c r="S274" s="107"/>
      <c r="T274" s="108">
        <f t="shared" si="150"/>
        <v>0</v>
      </c>
      <c r="U274" s="107"/>
      <c r="V274" s="107"/>
      <c r="W274" s="108">
        <f t="shared" si="151"/>
        <v>0</v>
      </c>
      <c r="X274" s="107"/>
      <c r="Y274" s="107"/>
      <c r="Z274" s="108">
        <f t="shared" si="152"/>
        <v>0</v>
      </c>
      <c r="AA274" s="61"/>
      <c r="AB274" s="61"/>
      <c r="AC274" s="61">
        <v>0</v>
      </c>
      <c r="AD274" s="61"/>
      <c r="AE274" s="61"/>
      <c r="AF274" s="61">
        <v>0</v>
      </c>
      <c r="AG274" s="61"/>
      <c r="AH274" s="61"/>
      <c r="AI274" s="61">
        <v>0</v>
      </c>
      <c r="AJ274" s="61"/>
      <c r="AK274" s="61"/>
      <c r="AL274" s="61"/>
      <c r="AM274" s="61"/>
      <c r="AN274" s="61"/>
      <c r="AO274" s="61">
        <f t="shared" si="153"/>
        <v>0</v>
      </c>
      <c r="AP274" s="61"/>
      <c r="AQ274" s="61"/>
      <c r="AR274" s="61">
        <v>0</v>
      </c>
      <c r="AS274" s="61"/>
      <c r="AT274" s="61"/>
      <c r="AU274" s="61">
        <v>0</v>
      </c>
      <c r="AV274" s="61"/>
      <c r="AW274" s="61"/>
      <c r="AX274" s="61">
        <v>0</v>
      </c>
      <c r="AY274" s="61"/>
      <c r="AZ274" s="61"/>
      <c r="BA274" s="61">
        <f t="shared" si="154"/>
        <v>0</v>
      </c>
      <c r="BB274" s="61"/>
      <c r="BC274" s="61">
        <v>0</v>
      </c>
      <c r="BD274" s="63">
        <v>-25985.06</v>
      </c>
      <c r="BE274" s="63"/>
      <c r="BF274" s="61" t="b">
        <f t="shared" si="155"/>
        <v>1</v>
      </c>
      <c r="BG274" s="61"/>
      <c r="BH274" s="1">
        <f t="shared" si="156"/>
        <v>0</v>
      </c>
      <c r="BI274" s="61"/>
      <c r="BJ274" s="61"/>
      <c r="BK274" s="61"/>
    </row>
    <row r="275" spans="2:60" ht="14.25" hidden="1">
      <c r="B275" s="96" t="s">
        <v>61</v>
      </c>
      <c r="C275" s="89" t="s">
        <v>508</v>
      </c>
      <c r="D275" s="97"/>
      <c r="E275" s="98">
        <f t="shared" si="145"/>
        <v>0</v>
      </c>
      <c r="F275" s="97"/>
      <c r="G275" s="97"/>
      <c r="H275" s="98">
        <f t="shared" si="146"/>
        <v>0</v>
      </c>
      <c r="I275" s="97"/>
      <c r="J275" s="97"/>
      <c r="K275" s="98">
        <f t="shared" si="147"/>
        <v>0</v>
      </c>
      <c r="L275" s="97"/>
      <c r="M275" s="97"/>
      <c r="N275" s="98">
        <f t="shared" si="148"/>
        <v>0</v>
      </c>
      <c r="O275" s="97"/>
      <c r="P275" s="97"/>
      <c r="Q275" s="99">
        <f t="shared" si="149"/>
        <v>0</v>
      </c>
      <c r="R275" s="97"/>
      <c r="S275" s="97"/>
      <c r="T275" s="98">
        <f t="shared" si="150"/>
        <v>0</v>
      </c>
      <c r="U275" s="97"/>
      <c r="V275" s="97"/>
      <c r="W275" s="98">
        <f t="shared" si="151"/>
        <v>0</v>
      </c>
      <c r="X275" s="92"/>
      <c r="Y275" s="97"/>
      <c r="Z275" s="98">
        <f t="shared" si="152"/>
        <v>0</v>
      </c>
      <c r="AB275" s="14"/>
      <c r="AC275" s="39">
        <v>0</v>
      </c>
      <c r="AD275" s="14"/>
      <c r="AE275" s="14"/>
      <c r="AF275" s="26">
        <v>0</v>
      </c>
      <c r="AG275" s="14"/>
      <c r="AH275" s="14"/>
      <c r="AI275" s="26">
        <v>0</v>
      </c>
      <c r="AJ275" s="14"/>
      <c r="AK275" s="14"/>
      <c r="AL275" s="26">
        <f>BC275</f>
        <v>0</v>
      </c>
      <c r="AM275" s="14"/>
      <c r="AN275" s="14"/>
      <c r="AO275" s="26">
        <f t="shared" si="153"/>
        <v>0</v>
      </c>
      <c r="AP275" s="14"/>
      <c r="AQ275" s="14"/>
      <c r="AR275" s="30">
        <v>0</v>
      </c>
      <c r="AS275" s="14"/>
      <c r="AT275" s="14"/>
      <c r="AU275" s="26">
        <v>0</v>
      </c>
      <c r="AV275" s="10"/>
      <c r="AW275" s="14"/>
      <c r="AX275" s="26">
        <v>0</v>
      </c>
      <c r="AY275" s="14"/>
      <c r="AZ275" s="14"/>
      <c r="BA275" s="30">
        <f t="shared" si="154"/>
        <v>0</v>
      </c>
      <c r="BC275" s="1">
        <v>0</v>
      </c>
      <c r="BD275" s="1">
        <v>-25985.06</v>
      </c>
      <c r="BF275" s="1" t="b">
        <f t="shared" si="155"/>
        <v>1</v>
      </c>
      <c r="BH275" s="1">
        <f t="shared" si="156"/>
        <v>0</v>
      </c>
    </row>
    <row r="276" spans="2:63" ht="14.25" hidden="1">
      <c r="B276" s="107" t="s">
        <v>256</v>
      </c>
      <c r="C276" s="107"/>
      <c r="D276" s="107"/>
      <c r="E276" s="108">
        <f t="shared" si="145"/>
        <v>4000</v>
      </c>
      <c r="F276" s="107"/>
      <c r="G276" s="107"/>
      <c r="H276" s="108">
        <f t="shared" si="146"/>
        <v>0</v>
      </c>
      <c r="I276" s="107"/>
      <c r="J276" s="107"/>
      <c r="K276" s="108">
        <f t="shared" si="147"/>
        <v>3205</v>
      </c>
      <c r="L276" s="107"/>
      <c r="M276" s="107"/>
      <c r="N276" s="108">
        <f t="shared" si="148"/>
        <v>0</v>
      </c>
      <c r="O276" s="107"/>
      <c r="P276" s="107"/>
      <c r="Q276" s="108">
        <f t="shared" si="149"/>
        <v>7205</v>
      </c>
      <c r="R276" s="107"/>
      <c r="S276" s="107"/>
      <c r="T276" s="108">
        <f t="shared" si="150"/>
        <v>76</v>
      </c>
      <c r="U276" s="107"/>
      <c r="V276" s="107"/>
      <c r="W276" s="108">
        <f t="shared" si="151"/>
        <v>7129</v>
      </c>
      <c r="X276" s="107"/>
      <c r="Y276" s="107"/>
      <c r="Z276" s="108">
        <f t="shared" si="152"/>
        <v>0</v>
      </c>
      <c r="AA276" s="61"/>
      <c r="AB276" s="61"/>
      <c r="AC276" s="61">
        <v>4000</v>
      </c>
      <c r="AD276" s="61"/>
      <c r="AE276" s="61"/>
      <c r="AF276" s="61">
        <v>0</v>
      </c>
      <c r="AG276" s="61"/>
      <c r="AH276" s="61"/>
      <c r="AI276" s="61">
        <v>3204.81</v>
      </c>
      <c r="AJ276" s="61"/>
      <c r="AK276" s="61"/>
      <c r="AL276" s="61"/>
      <c r="AM276" s="61"/>
      <c r="AN276" s="61"/>
      <c r="AO276" s="61">
        <f t="shared" si="153"/>
        <v>7204.8099999999995</v>
      </c>
      <c r="AP276" s="61"/>
      <c r="AQ276" s="61"/>
      <c r="AR276" s="61">
        <v>76</v>
      </c>
      <c r="AS276" s="61"/>
      <c r="AT276" s="61"/>
      <c r="AU276" s="61">
        <v>7128.81</v>
      </c>
      <c r="AV276" s="61"/>
      <c r="AW276" s="61"/>
      <c r="AX276" s="61">
        <v>0</v>
      </c>
      <c r="AY276" s="61"/>
      <c r="AZ276" s="61"/>
      <c r="BA276" s="61">
        <f t="shared" si="154"/>
        <v>7204.81</v>
      </c>
      <c r="BB276" s="61"/>
      <c r="BC276" s="61">
        <v>0</v>
      </c>
      <c r="BD276" s="63">
        <v>0</v>
      </c>
      <c r="BE276" s="63"/>
      <c r="BF276" s="61" t="b">
        <f t="shared" si="155"/>
        <v>0</v>
      </c>
      <c r="BG276" s="61"/>
      <c r="BH276" s="1">
        <f t="shared" si="156"/>
        <v>0</v>
      </c>
      <c r="BI276" s="61"/>
      <c r="BJ276" s="61"/>
      <c r="BK276" s="61"/>
    </row>
    <row r="277" spans="2:60" ht="14.25">
      <c r="B277" s="50" t="s">
        <v>404</v>
      </c>
      <c r="C277" s="6" t="s">
        <v>508</v>
      </c>
      <c r="D277" s="14"/>
      <c r="E277" s="21">
        <f t="shared" si="145"/>
        <v>4000</v>
      </c>
      <c r="F277" s="14"/>
      <c r="G277" s="14"/>
      <c r="H277" s="21">
        <f t="shared" si="146"/>
        <v>0</v>
      </c>
      <c r="I277" s="14"/>
      <c r="J277" s="14"/>
      <c r="K277" s="21">
        <f t="shared" si="147"/>
        <v>3205</v>
      </c>
      <c r="L277" s="14"/>
      <c r="M277" s="14"/>
      <c r="N277" s="21">
        <f t="shared" si="148"/>
        <v>0</v>
      </c>
      <c r="O277" s="14"/>
      <c r="P277" s="14"/>
      <c r="Q277" s="30">
        <f t="shared" si="149"/>
        <v>7205</v>
      </c>
      <c r="R277" s="14"/>
      <c r="S277" s="14"/>
      <c r="T277" s="21">
        <f t="shared" si="150"/>
        <v>76</v>
      </c>
      <c r="U277" s="14"/>
      <c r="V277" s="14"/>
      <c r="W277" s="21">
        <f t="shared" si="151"/>
        <v>7129</v>
      </c>
      <c r="X277" s="10"/>
      <c r="Y277" s="14"/>
      <c r="Z277" s="21">
        <f t="shared" si="152"/>
        <v>0</v>
      </c>
      <c r="AB277" s="14"/>
      <c r="AC277" s="39">
        <v>4000</v>
      </c>
      <c r="AD277" s="14"/>
      <c r="AE277" s="14"/>
      <c r="AF277" s="26">
        <v>0</v>
      </c>
      <c r="AG277" s="14"/>
      <c r="AH277" s="14"/>
      <c r="AI277" s="26">
        <v>3204.81</v>
      </c>
      <c r="AJ277" s="14"/>
      <c r="AK277" s="14"/>
      <c r="AL277" s="26">
        <f>BC277</f>
        <v>0</v>
      </c>
      <c r="AM277" s="14"/>
      <c r="AN277" s="14"/>
      <c r="AO277" s="26">
        <f t="shared" si="153"/>
        <v>7204.8099999999995</v>
      </c>
      <c r="AP277" s="14"/>
      <c r="AQ277" s="14"/>
      <c r="AR277" s="30">
        <v>76</v>
      </c>
      <c r="AS277" s="14"/>
      <c r="AT277" s="14"/>
      <c r="AU277" s="26">
        <v>7128.81</v>
      </c>
      <c r="AV277" s="10"/>
      <c r="AW277" s="14"/>
      <c r="AX277" s="26">
        <v>0</v>
      </c>
      <c r="AY277" s="14"/>
      <c r="AZ277" s="14"/>
      <c r="BA277" s="30">
        <f t="shared" si="154"/>
        <v>7204.81</v>
      </c>
      <c r="BC277" s="1">
        <v>0</v>
      </c>
      <c r="BD277" s="1">
        <v>0</v>
      </c>
      <c r="BF277" s="1" t="b">
        <f t="shared" si="155"/>
        <v>0</v>
      </c>
      <c r="BH277" s="1">
        <f t="shared" si="156"/>
        <v>0</v>
      </c>
    </row>
    <row r="278" spans="2:60" ht="14.25" hidden="1">
      <c r="B278" s="96" t="s">
        <v>424</v>
      </c>
      <c r="C278" s="89" t="s">
        <v>508</v>
      </c>
      <c r="D278" s="97"/>
      <c r="E278" s="98">
        <f t="shared" si="145"/>
        <v>0</v>
      </c>
      <c r="F278" s="97"/>
      <c r="G278" s="97"/>
      <c r="H278" s="98">
        <f t="shared" si="146"/>
        <v>0</v>
      </c>
      <c r="I278" s="97"/>
      <c r="J278" s="97"/>
      <c r="K278" s="98">
        <f t="shared" si="147"/>
        <v>0</v>
      </c>
      <c r="L278" s="97"/>
      <c r="M278" s="97"/>
      <c r="N278" s="98">
        <f t="shared" si="148"/>
        <v>0</v>
      </c>
      <c r="O278" s="97"/>
      <c r="P278" s="97"/>
      <c r="Q278" s="99">
        <f t="shared" si="149"/>
        <v>0</v>
      </c>
      <c r="R278" s="97"/>
      <c r="S278" s="97"/>
      <c r="T278" s="98">
        <f t="shared" si="150"/>
        <v>0</v>
      </c>
      <c r="U278" s="97"/>
      <c r="V278" s="97"/>
      <c r="W278" s="98">
        <f t="shared" si="151"/>
        <v>0</v>
      </c>
      <c r="X278" s="92"/>
      <c r="Y278" s="97"/>
      <c r="Z278" s="98">
        <f t="shared" si="152"/>
        <v>0</v>
      </c>
      <c r="AB278" s="14"/>
      <c r="AC278" s="39">
        <v>0</v>
      </c>
      <c r="AD278" s="14"/>
      <c r="AE278" s="14"/>
      <c r="AF278" s="26">
        <v>0</v>
      </c>
      <c r="AG278" s="14"/>
      <c r="AH278" s="14"/>
      <c r="AI278" s="26">
        <v>0</v>
      </c>
      <c r="AJ278" s="14"/>
      <c r="AK278" s="14"/>
      <c r="AL278" s="26">
        <f>BC278</f>
        <v>0</v>
      </c>
      <c r="AM278" s="14"/>
      <c r="AN278" s="14"/>
      <c r="AO278" s="26">
        <f t="shared" si="153"/>
        <v>0</v>
      </c>
      <c r="AP278" s="14"/>
      <c r="AQ278" s="14"/>
      <c r="AR278" s="30">
        <v>0</v>
      </c>
      <c r="AS278" s="14"/>
      <c r="AT278" s="14"/>
      <c r="AU278" s="26">
        <v>0</v>
      </c>
      <c r="AV278" s="10"/>
      <c r="AW278" s="14"/>
      <c r="AX278" s="26">
        <v>0</v>
      </c>
      <c r="AY278" s="14"/>
      <c r="AZ278" s="14"/>
      <c r="BA278" s="30">
        <f t="shared" si="154"/>
        <v>0</v>
      </c>
      <c r="BC278" s="1">
        <v>0</v>
      </c>
      <c r="BD278" s="1">
        <v>0</v>
      </c>
      <c r="BF278" s="1" t="b">
        <f t="shared" si="155"/>
        <v>1</v>
      </c>
      <c r="BH278" s="1">
        <f t="shared" si="156"/>
        <v>0</v>
      </c>
    </row>
    <row r="279" spans="2:60" ht="14.25" hidden="1">
      <c r="B279" s="96" t="s">
        <v>695</v>
      </c>
      <c r="C279" s="89" t="s">
        <v>508</v>
      </c>
      <c r="D279" s="106"/>
      <c r="E279" s="98">
        <f t="shared" si="145"/>
        <v>0</v>
      </c>
      <c r="F279" s="89"/>
      <c r="G279" s="106"/>
      <c r="H279" s="98">
        <f t="shared" si="146"/>
        <v>0</v>
      </c>
      <c r="I279" s="89"/>
      <c r="J279" s="106"/>
      <c r="K279" s="98">
        <f t="shared" si="147"/>
        <v>0</v>
      </c>
      <c r="L279" s="89"/>
      <c r="M279" s="106"/>
      <c r="N279" s="98">
        <f t="shared" si="148"/>
        <v>0</v>
      </c>
      <c r="O279" s="89"/>
      <c r="P279" s="106"/>
      <c r="Q279" s="99">
        <f t="shared" si="149"/>
        <v>0</v>
      </c>
      <c r="R279" s="89"/>
      <c r="S279" s="106"/>
      <c r="T279" s="98">
        <f t="shared" si="150"/>
        <v>0</v>
      </c>
      <c r="U279" s="89"/>
      <c r="V279" s="106"/>
      <c r="W279" s="98">
        <f t="shared" si="151"/>
        <v>0</v>
      </c>
      <c r="X279" s="92"/>
      <c r="Y279" s="106"/>
      <c r="Z279" s="98">
        <f t="shared" si="152"/>
        <v>0</v>
      </c>
      <c r="AB279" s="49"/>
      <c r="AC279" s="41">
        <v>0</v>
      </c>
      <c r="AE279" s="49"/>
      <c r="AF279" s="27">
        <v>0</v>
      </c>
      <c r="AH279" s="49"/>
      <c r="AI279" s="27">
        <v>0</v>
      </c>
      <c r="AK279" s="49"/>
      <c r="AL279" s="26">
        <f>BC279</f>
        <v>0</v>
      </c>
      <c r="AN279" s="49"/>
      <c r="AO279" s="26">
        <f t="shared" si="153"/>
        <v>0</v>
      </c>
      <c r="AQ279" s="49"/>
      <c r="AR279" s="31">
        <v>0</v>
      </c>
      <c r="AT279" s="49"/>
      <c r="AU279" s="27">
        <v>0</v>
      </c>
      <c r="AV279" s="10"/>
      <c r="AW279" s="49"/>
      <c r="AX279" s="27">
        <v>0</v>
      </c>
      <c r="AZ279" s="49"/>
      <c r="BA279" s="30">
        <f t="shared" si="154"/>
        <v>0</v>
      </c>
      <c r="BC279" s="1">
        <v>0</v>
      </c>
      <c r="BD279" s="1">
        <v>0</v>
      </c>
      <c r="BF279" s="1" t="b">
        <f t="shared" si="155"/>
        <v>1</v>
      </c>
      <c r="BH279" s="1">
        <f t="shared" si="156"/>
        <v>0</v>
      </c>
    </row>
    <row r="280" spans="1:60" ht="14.25" hidden="1">
      <c r="A280" s="1" t="s">
        <v>58</v>
      </c>
      <c r="B280" s="50" t="s">
        <v>44</v>
      </c>
      <c r="C280" s="6" t="s">
        <v>508</v>
      </c>
      <c r="D280" s="14"/>
      <c r="E280" s="21">
        <f t="shared" si="145"/>
        <v>0</v>
      </c>
      <c r="F280" s="14"/>
      <c r="G280" s="14"/>
      <c r="H280" s="21">
        <f t="shared" si="146"/>
        <v>0</v>
      </c>
      <c r="I280" s="14"/>
      <c r="J280" s="14"/>
      <c r="K280" s="21">
        <f t="shared" si="147"/>
        <v>0</v>
      </c>
      <c r="L280" s="14"/>
      <c r="M280" s="14"/>
      <c r="N280" s="21">
        <f t="shared" si="148"/>
        <v>0</v>
      </c>
      <c r="O280" s="14"/>
      <c r="P280" s="14"/>
      <c r="Q280" s="30">
        <f t="shared" si="149"/>
        <v>0</v>
      </c>
      <c r="R280" s="14"/>
      <c r="S280" s="14"/>
      <c r="T280" s="21">
        <f t="shared" si="150"/>
        <v>0</v>
      </c>
      <c r="U280" s="14"/>
      <c r="V280" s="14"/>
      <c r="W280" s="21">
        <f t="shared" si="151"/>
        <v>0</v>
      </c>
      <c r="X280" s="10"/>
      <c r="Y280" s="14"/>
      <c r="Z280" s="21">
        <f t="shared" si="152"/>
        <v>0</v>
      </c>
      <c r="AB280" s="14"/>
      <c r="AC280" s="39">
        <v>0</v>
      </c>
      <c r="AD280" s="14"/>
      <c r="AE280" s="14"/>
      <c r="AF280" s="26">
        <v>0</v>
      </c>
      <c r="AG280" s="14"/>
      <c r="AH280" s="14"/>
      <c r="AI280" s="26">
        <v>0</v>
      </c>
      <c r="AJ280" s="14"/>
      <c r="AK280" s="14"/>
      <c r="AL280" s="26">
        <f>BC280</f>
        <v>0</v>
      </c>
      <c r="AM280" s="14"/>
      <c r="AN280" s="14"/>
      <c r="AO280" s="26">
        <f t="shared" si="153"/>
        <v>0</v>
      </c>
      <c r="AP280" s="14"/>
      <c r="AQ280" s="14"/>
      <c r="AR280" s="30">
        <v>0</v>
      </c>
      <c r="AS280" s="14"/>
      <c r="AT280" s="14"/>
      <c r="AU280" s="26">
        <v>0</v>
      </c>
      <c r="AV280" s="10"/>
      <c r="AW280" s="14"/>
      <c r="AX280" s="26">
        <v>0</v>
      </c>
      <c r="AY280" s="14"/>
      <c r="AZ280" s="14"/>
      <c r="BA280" s="30">
        <f t="shared" si="154"/>
        <v>0</v>
      </c>
      <c r="BC280" s="1">
        <v>0</v>
      </c>
      <c r="BD280" s="1">
        <v>0</v>
      </c>
      <c r="BF280" s="1" t="b">
        <f t="shared" si="155"/>
        <v>1</v>
      </c>
      <c r="BH280" s="1">
        <f t="shared" si="131"/>
        <v>0</v>
      </c>
    </row>
    <row r="281" spans="1:60" ht="14.25" hidden="1">
      <c r="A281" s="1" t="s">
        <v>60</v>
      </c>
      <c r="B281" s="50" t="s">
        <v>59</v>
      </c>
      <c r="C281" s="6" t="s">
        <v>508</v>
      </c>
      <c r="D281" s="14"/>
      <c r="E281" s="21">
        <f t="shared" si="145"/>
        <v>0</v>
      </c>
      <c r="F281" s="14"/>
      <c r="G281" s="14"/>
      <c r="H281" s="21">
        <f t="shared" si="146"/>
        <v>0</v>
      </c>
      <c r="I281" s="14"/>
      <c r="J281" s="14"/>
      <c r="K281" s="21">
        <f t="shared" si="147"/>
        <v>0</v>
      </c>
      <c r="L281" s="14"/>
      <c r="M281" s="14"/>
      <c r="N281" s="21">
        <f t="shared" si="148"/>
        <v>0</v>
      </c>
      <c r="O281" s="14"/>
      <c r="P281" s="14"/>
      <c r="Q281" s="30">
        <f t="shared" si="149"/>
        <v>0</v>
      </c>
      <c r="R281" s="14"/>
      <c r="S281" s="14"/>
      <c r="T281" s="21">
        <f t="shared" si="150"/>
        <v>0</v>
      </c>
      <c r="U281" s="14"/>
      <c r="V281" s="14"/>
      <c r="W281" s="21">
        <f t="shared" si="151"/>
        <v>0</v>
      </c>
      <c r="X281" s="10"/>
      <c r="Y281" s="14"/>
      <c r="Z281" s="21">
        <f t="shared" si="152"/>
        <v>0</v>
      </c>
      <c r="AB281" s="14"/>
      <c r="AC281" s="39">
        <v>0</v>
      </c>
      <c r="AD281" s="14"/>
      <c r="AE281" s="14"/>
      <c r="AF281" s="26">
        <v>0</v>
      </c>
      <c r="AG281" s="14"/>
      <c r="AH281" s="14"/>
      <c r="AI281" s="26">
        <v>0</v>
      </c>
      <c r="AJ281" s="14"/>
      <c r="AK281" s="14"/>
      <c r="AL281" s="26">
        <f>BC281</f>
        <v>0</v>
      </c>
      <c r="AM281" s="14"/>
      <c r="AN281" s="14"/>
      <c r="AO281" s="26">
        <f t="shared" si="153"/>
        <v>0</v>
      </c>
      <c r="AP281" s="14"/>
      <c r="AQ281" s="14"/>
      <c r="AR281" s="30">
        <v>0</v>
      </c>
      <c r="AS281" s="14"/>
      <c r="AT281" s="14"/>
      <c r="AU281" s="26">
        <v>0</v>
      </c>
      <c r="AV281" s="10"/>
      <c r="AW281" s="14"/>
      <c r="AX281" s="26">
        <v>0</v>
      </c>
      <c r="AY281" s="14"/>
      <c r="AZ281" s="14"/>
      <c r="BA281" s="30">
        <f t="shared" si="154"/>
        <v>0</v>
      </c>
      <c r="BC281" s="1">
        <v>0</v>
      </c>
      <c r="BD281" s="1">
        <v>0</v>
      </c>
      <c r="BF281" s="1" t="b">
        <f t="shared" si="155"/>
        <v>1</v>
      </c>
      <c r="BH281" s="1">
        <f t="shared" si="131"/>
        <v>0</v>
      </c>
    </row>
    <row r="282" spans="1:60" ht="14.25" hidden="1">
      <c r="A282" s="1" t="s">
        <v>823</v>
      </c>
      <c r="B282" s="50" t="s">
        <v>631</v>
      </c>
      <c r="C282" s="6" t="s">
        <v>508</v>
      </c>
      <c r="D282" s="14"/>
      <c r="E282" s="21">
        <f aca="true" t="shared" si="157" ref="E282:E295">ROUND(AC282,round_as_displayed)</f>
        <v>0</v>
      </c>
      <c r="F282" s="14"/>
      <c r="G282" s="14"/>
      <c r="H282" s="21">
        <f aca="true" t="shared" si="158" ref="H282:H295">ROUND(AF282,round_as_displayed)</f>
        <v>0</v>
      </c>
      <c r="I282" s="14"/>
      <c r="J282" s="14"/>
      <c r="K282" s="21">
        <f aca="true" t="shared" si="159" ref="K282:K295">ROUND(AI282,round_as_displayed)</f>
        <v>0</v>
      </c>
      <c r="L282" s="14"/>
      <c r="M282" s="14"/>
      <c r="N282" s="21">
        <f aca="true" t="shared" si="160" ref="N282:N295">ROUND(AL282,round_as_displayed)</f>
        <v>0</v>
      </c>
      <c r="O282" s="14"/>
      <c r="P282" s="14"/>
      <c r="Q282" s="30">
        <f aca="true" t="shared" si="161" ref="Q282:Q293">E282+H282+K282+N282</f>
        <v>0</v>
      </c>
      <c r="R282" s="14"/>
      <c r="S282" s="14"/>
      <c r="T282" s="21">
        <f aca="true" t="shared" si="162" ref="T282:T295">ROUND(AR282,round_as_displayed)</f>
        <v>0</v>
      </c>
      <c r="U282" s="14"/>
      <c r="V282" s="14"/>
      <c r="W282" s="21">
        <f aca="true" t="shared" si="163" ref="W282:W295">ROUND(AU282,round_as_displayed)</f>
        <v>0</v>
      </c>
      <c r="X282" s="10"/>
      <c r="Y282" s="14"/>
      <c r="Z282" s="21">
        <f aca="true" t="shared" si="164" ref="Z282:Z295">ROUND(AX282,round_as_displayed)</f>
        <v>0</v>
      </c>
      <c r="AB282" s="14"/>
      <c r="AC282" s="39">
        <v>0</v>
      </c>
      <c r="AD282" s="14"/>
      <c r="AE282" s="14"/>
      <c r="AF282" s="26">
        <v>0</v>
      </c>
      <c r="AG282" s="14"/>
      <c r="AH282" s="14"/>
      <c r="AI282" s="26">
        <v>0</v>
      </c>
      <c r="AJ282" s="14"/>
      <c r="AK282" s="14"/>
      <c r="AL282" s="26">
        <f aca="true" t="shared" si="165" ref="AL282:AL296">BC282</f>
        <v>0</v>
      </c>
      <c r="AM282" s="14"/>
      <c r="AN282" s="14"/>
      <c r="AO282" s="26">
        <f aca="true" t="shared" si="166" ref="AO282:AO293">AC282+AF282+AI282+AL282</f>
        <v>0</v>
      </c>
      <c r="AP282" s="14"/>
      <c r="AQ282" s="14"/>
      <c r="AR282" s="30">
        <v>0</v>
      </c>
      <c r="AS282" s="14"/>
      <c r="AT282" s="14"/>
      <c r="AU282" s="26">
        <v>0</v>
      </c>
      <c r="AV282" s="10"/>
      <c r="AW282" s="14"/>
      <c r="AX282" s="26">
        <v>0</v>
      </c>
      <c r="AY282" s="14"/>
      <c r="AZ282" s="14"/>
      <c r="BA282" s="30">
        <f aca="true" t="shared" si="167" ref="BA282:BA293">AR282+AU282+AX282</f>
        <v>0</v>
      </c>
      <c r="BC282" s="1">
        <v>0</v>
      </c>
      <c r="BD282" s="1">
        <v>0</v>
      </c>
      <c r="BF282" s="1" t="b">
        <f aca="true" t="shared" si="168" ref="BF282:BF296">IF(AND(AC282=0,AF282=0,AI282=0,AL282=0),TRUE,FALSE)</f>
        <v>1</v>
      </c>
      <c r="BH282" s="1">
        <f t="shared" si="131"/>
        <v>0</v>
      </c>
    </row>
    <row r="283" spans="1:60" ht="14.25" hidden="1">
      <c r="A283" s="1" t="s">
        <v>824</v>
      </c>
      <c r="B283" s="50" t="s">
        <v>372</v>
      </c>
      <c r="C283" s="6" t="s">
        <v>508</v>
      </c>
      <c r="D283" s="14"/>
      <c r="E283" s="21">
        <f t="shared" si="157"/>
        <v>0</v>
      </c>
      <c r="F283" s="14"/>
      <c r="G283" s="14"/>
      <c r="H283" s="21">
        <f t="shared" si="158"/>
        <v>0</v>
      </c>
      <c r="I283" s="14"/>
      <c r="J283" s="14"/>
      <c r="K283" s="21">
        <f t="shared" si="159"/>
        <v>0</v>
      </c>
      <c r="L283" s="14"/>
      <c r="M283" s="14"/>
      <c r="N283" s="21">
        <f t="shared" si="160"/>
        <v>0</v>
      </c>
      <c r="O283" s="14"/>
      <c r="P283" s="14"/>
      <c r="Q283" s="30">
        <f t="shared" si="161"/>
        <v>0</v>
      </c>
      <c r="R283" s="14"/>
      <c r="S283" s="14"/>
      <c r="T283" s="21">
        <f t="shared" si="162"/>
        <v>0</v>
      </c>
      <c r="U283" s="14"/>
      <c r="V283" s="14"/>
      <c r="W283" s="21">
        <f t="shared" si="163"/>
        <v>0</v>
      </c>
      <c r="X283" s="10"/>
      <c r="Y283" s="14"/>
      <c r="Z283" s="21">
        <f t="shared" si="164"/>
        <v>0</v>
      </c>
      <c r="AB283" s="14"/>
      <c r="AC283" s="39">
        <v>0</v>
      </c>
      <c r="AD283" s="14"/>
      <c r="AE283" s="14"/>
      <c r="AF283" s="26">
        <v>0</v>
      </c>
      <c r="AG283" s="14"/>
      <c r="AH283" s="14"/>
      <c r="AI283" s="26">
        <v>0</v>
      </c>
      <c r="AJ283" s="14"/>
      <c r="AK283" s="14"/>
      <c r="AL283" s="26">
        <f t="shared" si="165"/>
        <v>0</v>
      </c>
      <c r="AM283" s="14"/>
      <c r="AN283" s="14"/>
      <c r="AO283" s="26">
        <f t="shared" si="166"/>
        <v>0</v>
      </c>
      <c r="AP283" s="14"/>
      <c r="AQ283" s="14"/>
      <c r="AR283" s="30">
        <v>0</v>
      </c>
      <c r="AS283" s="14"/>
      <c r="AT283" s="14"/>
      <c r="AU283" s="26">
        <v>0</v>
      </c>
      <c r="AV283" s="10"/>
      <c r="AW283" s="14"/>
      <c r="AX283" s="26">
        <v>0</v>
      </c>
      <c r="AY283" s="14"/>
      <c r="AZ283" s="14"/>
      <c r="BA283" s="30">
        <f t="shared" si="167"/>
        <v>0</v>
      </c>
      <c r="BC283" s="1">
        <v>0</v>
      </c>
      <c r="BD283" s="1">
        <v>0</v>
      </c>
      <c r="BF283" s="1" t="b">
        <f t="shared" si="168"/>
        <v>1</v>
      </c>
      <c r="BH283" s="1">
        <f t="shared" si="131"/>
        <v>0</v>
      </c>
    </row>
    <row r="284" spans="1:60" ht="14.25" hidden="1">
      <c r="A284" s="1" t="s">
        <v>825</v>
      </c>
      <c r="B284" s="50" t="s">
        <v>373</v>
      </c>
      <c r="C284" s="6" t="s">
        <v>508</v>
      </c>
      <c r="D284" s="14"/>
      <c r="E284" s="21">
        <f t="shared" si="157"/>
        <v>0</v>
      </c>
      <c r="F284" s="14"/>
      <c r="G284" s="14"/>
      <c r="H284" s="21">
        <f t="shared" si="158"/>
        <v>0</v>
      </c>
      <c r="I284" s="14"/>
      <c r="J284" s="14"/>
      <c r="K284" s="21">
        <f t="shared" si="159"/>
        <v>0</v>
      </c>
      <c r="L284" s="14"/>
      <c r="M284" s="14"/>
      <c r="N284" s="21">
        <f t="shared" si="160"/>
        <v>0</v>
      </c>
      <c r="O284" s="14"/>
      <c r="P284" s="14"/>
      <c r="Q284" s="30">
        <f t="shared" si="161"/>
        <v>0</v>
      </c>
      <c r="R284" s="14"/>
      <c r="S284" s="14"/>
      <c r="T284" s="21">
        <f t="shared" si="162"/>
        <v>0</v>
      </c>
      <c r="U284" s="14"/>
      <c r="V284" s="14"/>
      <c r="W284" s="21">
        <f t="shared" si="163"/>
        <v>0</v>
      </c>
      <c r="X284" s="10"/>
      <c r="Y284" s="14"/>
      <c r="Z284" s="21">
        <f t="shared" si="164"/>
        <v>0</v>
      </c>
      <c r="AB284" s="14"/>
      <c r="AC284" s="39">
        <v>0</v>
      </c>
      <c r="AD284" s="14"/>
      <c r="AE284" s="14"/>
      <c r="AF284" s="26">
        <v>0</v>
      </c>
      <c r="AG284" s="14"/>
      <c r="AH284" s="14"/>
      <c r="AI284" s="26">
        <v>0</v>
      </c>
      <c r="AJ284" s="14"/>
      <c r="AK284" s="14"/>
      <c r="AL284" s="26">
        <f t="shared" si="165"/>
        <v>0</v>
      </c>
      <c r="AM284" s="14"/>
      <c r="AN284" s="14"/>
      <c r="AO284" s="26">
        <f t="shared" si="166"/>
        <v>0</v>
      </c>
      <c r="AP284" s="14"/>
      <c r="AQ284" s="14"/>
      <c r="AR284" s="30">
        <v>0</v>
      </c>
      <c r="AS284" s="14"/>
      <c r="AT284" s="14"/>
      <c r="AU284" s="26">
        <v>0</v>
      </c>
      <c r="AV284" s="10"/>
      <c r="AW284" s="14"/>
      <c r="AX284" s="26">
        <v>0</v>
      </c>
      <c r="AY284" s="14"/>
      <c r="AZ284" s="14"/>
      <c r="BA284" s="30">
        <f t="shared" si="167"/>
        <v>0</v>
      </c>
      <c r="BC284" s="1">
        <v>0</v>
      </c>
      <c r="BD284" s="1">
        <v>0</v>
      </c>
      <c r="BF284" s="1" t="b">
        <f t="shared" si="168"/>
        <v>1</v>
      </c>
      <c r="BH284" s="1">
        <f t="shared" si="131"/>
        <v>0</v>
      </c>
    </row>
    <row r="285" spans="1:60" ht="14.25" hidden="1">
      <c r="A285" s="1" t="s">
        <v>826</v>
      </c>
      <c r="B285" s="50" t="s">
        <v>416</v>
      </c>
      <c r="C285" s="6" t="s">
        <v>508</v>
      </c>
      <c r="D285" s="14"/>
      <c r="E285" s="21">
        <f t="shared" si="157"/>
        <v>0</v>
      </c>
      <c r="F285" s="14"/>
      <c r="G285" s="14"/>
      <c r="H285" s="21">
        <f t="shared" si="158"/>
        <v>0</v>
      </c>
      <c r="I285" s="14"/>
      <c r="J285" s="14"/>
      <c r="K285" s="21">
        <f t="shared" si="159"/>
        <v>0</v>
      </c>
      <c r="L285" s="14"/>
      <c r="M285" s="14"/>
      <c r="N285" s="21">
        <f t="shared" si="160"/>
        <v>0</v>
      </c>
      <c r="O285" s="14"/>
      <c r="P285" s="14"/>
      <c r="Q285" s="30">
        <f t="shared" si="161"/>
        <v>0</v>
      </c>
      <c r="R285" s="14"/>
      <c r="S285" s="14"/>
      <c r="T285" s="21">
        <f t="shared" si="162"/>
        <v>0</v>
      </c>
      <c r="U285" s="14"/>
      <c r="V285" s="14"/>
      <c r="W285" s="21">
        <f t="shared" si="163"/>
        <v>0</v>
      </c>
      <c r="X285" s="10"/>
      <c r="Y285" s="14"/>
      <c r="Z285" s="21">
        <f t="shared" si="164"/>
        <v>0</v>
      </c>
      <c r="AB285" s="14"/>
      <c r="AC285" s="39">
        <v>0</v>
      </c>
      <c r="AD285" s="14"/>
      <c r="AE285" s="14"/>
      <c r="AF285" s="26">
        <v>0</v>
      </c>
      <c r="AG285" s="14"/>
      <c r="AH285" s="14"/>
      <c r="AI285" s="26">
        <v>0</v>
      </c>
      <c r="AJ285" s="14"/>
      <c r="AK285" s="14"/>
      <c r="AL285" s="26">
        <f t="shared" si="165"/>
        <v>0</v>
      </c>
      <c r="AM285" s="14"/>
      <c r="AN285" s="14"/>
      <c r="AO285" s="26">
        <f t="shared" si="166"/>
        <v>0</v>
      </c>
      <c r="AP285" s="14"/>
      <c r="AQ285" s="14"/>
      <c r="AR285" s="30">
        <v>0</v>
      </c>
      <c r="AS285" s="14"/>
      <c r="AT285" s="14"/>
      <c r="AU285" s="26">
        <v>0</v>
      </c>
      <c r="AV285" s="10"/>
      <c r="AW285" s="14"/>
      <c r="AX285" s="26">
        <v>0</v>
      </c>
      <c r="AY285" s="14"/>
      <c r="AZ285" s="14"/>
      <c r="BA285" s="30">
        <f t="shared" si="167"/>
        <v>0</v>
      </c>
      <c r="BC285" s="1">
        <v>0</v>
      </c>
      <c r="BD285" s="1">
        <v>0</v>
      </c>
      <c r="BF285" s="1" t="b">
        <f t="shared" si="168"/>
        <v>1</v>
      </c>
      <c r="BH285" s="1">
        <f t="shared" si="131"/>
        <v>0</v>
      </c>
    </row>
    <row r="286" spans="1:60" s="61" customFormat="1" ht="14.25" hidden="1" outlineLevel="1">
      <c r="A286" s="61" t="s">
        <v>242</v>
      </c>
      <c r="B286" s="61" t="s">
        <v>326</v>
      </c>
      <c r="E286" s="62">
        <f>ROUND(AC286,round_as_displayed)</f>
        <v>292459</v>
      </c>
      <c r="H286" s="62">
        <f>ROUND(AF286,round_as_displayed)</f>
        <v>0</v>
      </c>
      <c r="K286" s="62">
        <f>ROUND(AI286,round_as_displayed)</f>
        <v>0</v>
      </c>
      <c r="N286" s="62">
        <f>ROUND(AL286,round_as_displayed)</f>
        <v>0</v>
      </c>
      <c r="Q286" s="62">
        <f>E286+H286+K286+N286</f>
        <v>292459</v>
      </c>
      <c r="T286" s="62">
        <f>ROUND(AR286,round_as_displayed)</f>
        <v>276721</v>
      </c>
      <c r="W286" s="62">
        <f>ROUND(AU286,round_as_displayed)</f>
        <v>131501</v>
      </c>
      <c r="Z286" s="62">
        <f>ROUND(AX286,round_as_displayed)</f>
        <v>0</v>
      </c>
      <c r="AC286" s="61">
        <v>292459.23</v>
      </c>
      <c r="AF286" s="61">
        <v>0</v>
      </c>
      <c r="AI286" s="61">
        <v>0</v>
      </c>
      <c r="AO286" s="61">
        <f>AC286+AF286+AI286+AL286</f>
        <v>292459.23</v>
      </c>
      <c r="AR286" s="61">
        <v>276721.32</v>
      </c>
      <c r="AU286" s="61">
        <v>131500.96</v>
      </c>
      <c r="AX286" s="61">
        <v>0</v>
      </c>
      <c r="BA286" s="61">
        <f>AR286+AU286+AX286</f>
        <v>408222.28</v>
      </c>
      <c r="BC286" s="61">
        <v>115763.05</v>
      </c>
      <c r="BD286" s="63">
        <v>0</v>
      </c>
      <c r="BE286" s="63"/>
      <c r="BF286" s="61" t="b">
        <f>IF(AND(AC286=0,AF286=0,AI286=0,AL286=0),TRUE,FALSE)</f>
        <v>0</v>
      </c>
      <c r="BH286" s="1">
        <f t="shared" si="131"/>
        <v>115763</v>
      </c>
    </row>
    <row r="287" spans="1:60" s="61" customFormat="1" ht="14.25" hidden="1" outlineLevel="1">
      <c r="A287" s="61" t="s">
        <v>243</v>
      </c>
      <c r="B287" s="61" t="s">
        <v>417</v>
      </c>
      <c r="E287" s="62">
        <f>ROUND(AC287,round_as_displayed)</f>
        <v>0</v>
      </c>
      <c r="H287" s="62">
        <f>ROUND(AF287,round_as_displayed)</f>
        <v>0</v>
      </c>
      <c r="K287" s="62">
        <f>ROUND(AI287,round_as_displayed)</f>
        <v>14236</v>
      </c>
      <c r="N287" s="62">
        <f>ROUND(AL287,round_as_displayed)</f>
        <v>0</v>
      </c>
      <c r="Q287" s="62">
        <f>E287+H287+K287+N287</f>
        <v>14236</v>
      </c>
      <c r="T287" s="62">
        <f>ROUND(AR287,round_as_displayed)</f>
        <v>4810</v>
      </c>
      <c r="W287" s="62">
        <f>ROUND(AU287,round_as_displayed)</f>
        <v>4140</v>
      </c>
      <c r="Z287" s="62">
        <f>ROUND(AX287,round_as_displayed)</f>
        <v>5286</v>
      </c>
      <c r="AC287" s="61">
        <v>0</v>
      </c>
      <c r="AF287" s="61">
        <v>0</v>
      </c>
      <c r="AI287" s="61">
        <v>14236.26</v>
      </c>
      <c r="AO287" s="61">
        <f>AC287+AF287+AI287+AL287</f>
        <v>14236.26</v>
      </c>
      <c r="AR287" s="61">
        <v>4809.93</v>
      </c>
      <c r="AU287" s="61">
        <v>4140.25</v>
      </c>
      <c r="AX287" s="61">
        <v>5286.08</v>
      </c>
      <c r="BA287" s="61">
        <f>AR287+AU287+AX287</f>
        <v>14236.26</v>
      </c>
      <c r="BC287" s="61">
        <v>0</v>
      </c>
      <c r="BD287" s="63">
        <v>0</v>
      </c>
      <c r="BE287" s="63"/>
      <c r="BF287" s="61" t="b">
        <f>IF(AND(AC287=0,AF287=0,AI287=0,AL287=0),TRUE,FALSE)</f>
        <v>0</v>
      </c>
      <c r="BH287" s="1">
        <f t="shared" si="131"/>
        <v>0</v>
      </c>
    </row>
    <row r="288" spans="1:60" ht="14.25" collapsed="1">
      <c r="A288" s="1" t="s">
        <v>103</v>
      </c>
      <c r="B288" s="96" t="s">
        <v>61</v>
      </c>
      <c r="C288" s="89" t="s">
        <v>508</v>
      </c>
      <c r="D288" s="97"/>
      <c r="E288" s="98">
        <f t="shared" si="157"/>
        <v>292459</v>
      </c>
      <c r="F288" s="97"/>
      <c r="G288" s="97"/>
      <c r="H288" s="98">
        <f t="shared" si="158"/>
        <v>0</v>
      </c>
      <c r="I288" s="97"/>
      <c r="J288" s="97"/>
      <c r="K288" s="98">
        <f t="shared" si="159"/>
        <v>14236</v>
      </c>
      <c r="L288" s="97"/>
      <c r="M288" s="97"/>
      <c r="N288" s="98">
        <f t="shared" si="160"/>
        <v>115763</v>
      </c>
      <c r="O288" s="97"/>
      <c r="P288" s="97"/>
      <c r="Q288" s="99">
        <f t="shared" si="161"/>
        <v>422458</v>
      </c>
      <c r="R288" s="97"/>
      <c r="S288" s="97"/>
      <c r="T288" s="98">
        <f t="shared" si="162"/>
        <v>281531</v>
      </c>
      <c r="U288" s="97"/>
      <c r="V288" s="97"/>
      <c r="W288" s="98">
        <f t="shared" si="163"/>
        <v>135641</v>
      </c>
      <c r="X288" s="92"/>
      <c r="Y288" s="97"/>
      <c r="Z288" s="98">
        <f t="shared" si="164"/>
        <v>5286</v>
      </c>
      <c r="AB288" s="14"/>
      <c r="AC288" s="39">
        <v>292459.23</v>
      </c>
      <c r="AD288" s="14"/>
      <c r="AE288" s="14"/>
      <c r="AF288" s="26">
        <v>0</v>
      </c>
      <c r="AG288" s="14"/>
      <c r="AH288" s="14"/>
      <c r="AI288" s="26">
        <v>14236.26</v>
      </c>
      <c r="AJ288" s="14"/>
      <c r="AK288" s="14"/>
      <c r="AL288" s="26">
        <f t="shared" si="165"/>
        <v>115763.05</v>
      </c>
      <c r="AM288" s="14"/>
      <c r="AN288" s="14"/>
      <c r="AO288" s="26">
        <f t="shared" si="166"/>
        <v>422458.54</v>
      </c>
      <c r="AP288" s="14"/>
      <c r="AQ288" s="14"/>
      <c r="AR288" s="30">
        <v>281531.25</v>
      </c>
      <c r="AS288" s="14"/>
      <c r="AT288" s="14"/>
      <c r="AU288" s="26">
        <v>135641.21</v>
      </c>
      <c r="AV288" s="10"/>
      <c r="AW288" s="14"/>
      <c r="AX288" s="26">
        <v>5286.08</v>
      </c>
      <c r="AY288" s="14"/>
      <c r="AZ288" s="14"/>
      <c r="BA288" s="30">
        <f t="shared" si="167"/>
        <v>422458.54</v>
      </c>
      <c r="BC288" s="1">
        <v>115763.05</v>
      </c>
      <c r="BD288" s="1">
        <v>0</v>
      </c>
      <c r="BF288" s="1" t="b">
        <f t="shared" si="168"/>
        <v>0</v>
      </c>
      <c r="BH288" s="1">
        <f t="shared" si="131"/>
        <v>0</v>
      </c>
    </row>
    <row r="289" spans="1:60" s="61" customFormat="1" ht="14.25" hidden="1" outlineLevel="1">
      <c r="A289" s="61" t="s">
        <v>164</v>
      </c>
      <c r="B289" s="61" t="s">
        <v>165</v>
      </c>
      <c r="E289" s="62">
        <f>ROUND(AC289,round_as_displayed)</f>
        <v>250000</v>
      </c>
      <c r="H289" s="62">
        <f>ROUND(AF289,round_as_displayed)</f>
        <v>1494825</v>
      </c>
      <c r="K289" s="62">
        <f>ROUND(AI289,round_as_displayed)</f>
        <v>0</v>
      </c>
      <c r="N289" s="62">
        <f>ROUND(AL289,round_as_displayed)</f>
        <v>0</v>
      </c>
      <c r="Q289" s="62">
        <f>E289+H289+K289+N289</f>
        <v>1744825</v>
      </c>
      <c r="T289" s="62">
        <f>ROUND(AR289,round_as_displayed)</f>
        <v>744477</v>
      </c>
      <c r="W289" s="62">
        <f>ROUND(AU289,round_as_displayed)</f>
        <v>2557955</v>
      </c>
      <c r="Z289" s="62">
        <f>ROUND(AX289,round_as_displayed)</f>
        <v>70815</v>
      </c>
      <c r="AC289" s="61">
        <v>250000</v>
      </c>
      <c r="AF289" s="61">
        <v>1494825.33</v>
      </c>
      <c r="AI289" s="61">
        <v>0</v>
      </c>
      <c r="AO289" s="61">
        <f>AC289+AF289+AI289+AL289</f>
        <v>1744825.33</v>
      </c>
      <c r="AR289" s="61">
        <v>744476.85</v>
      </c>
      <c r="AU289" s="61">
        <v>2557954.82</v>
      </c>
      <c r="AX289" s="61">
        <v>70815.46</v>
      </c>
      <c r="BA289" s="61">
        <f>AR289+AU289+AX289</f>
        <v>3373247.13</v>
      </c>
      <c r="BC289" s="61">
        <v>1628421.8</v>
      </c>
      <c r="BD289" s="63">
        <v>9141.3</v>
      </c>
      <c r="BE289" s="63"/>
      <c r="BF289" s="61" t="b">
        <f>IF(AND(AC289=0,AF289=0,AI289=0,AL289=0),TRUE,FALSE)</f>
        <v>0</v>
      </c>
      <c r="BH289" s="1">
        <f t="shared" si="131"/>
        <v>1628422</v>
      </c>
    </row>
    <row r="290" spans="1:60" ht="14.25" collapsed="1">
      <c r="A290" s="1" t="s">
        <v>822</v>
      </c>
      <c r="B290" s="50" t="s">
        <v>821</v>
      </c>
      <c r="C290" s="6" t="s">
        <v>508</v>
      </c>
      <c r="D290" s="14"/>
      <c r="E290" s="21">
        <f>ROUND(AC290,round_as_displayed)</f>
        <v>250000</v>
      </c>
      <c r="F290" s="14"/>
      <c r="G290" s="14"/>
      <c r="H290" s="21">
        <f>ROUND(AF290,round_as_displayed)-1</f>
        <v>1494824</v>
      </c>
      <c r="I290" s="14"/>
      <c r="J290" s="14"/>
      <c r="K290" s="21">
        <f>ROUND(AI290,round_as_displayed)</f>
        <v>0</v>
      </c>
      <c r="L290" s="14"/>
      <c r="M290" s="14"/>
      <c r="N290" s="21">
        <f>ROUND(AL290,round_as_displayed)</f>
        <v>1628422</v>
      </c>
      <c r="O290" s="14"/>
      <c r="P290" s="14"/>
      <c r="Q290" s="30">
        <f>E290+H290+K290+N290</f>
        <v>3373246</v>
      </c>
      <c r="R290" s="14"/>
      <c r="S290" s="14"/>
      <c r="T290" s="21">
        <f>ROUND(AR290,round_as_displayed)</f>
        <v>744477</v>
      </c>
      <c r="U290" s="14"/>
      <c r="V290" s="14"/>
      <c r="W290" s="21">
        <f>ROUND(AU290,round_as_displayed)-1</f>
        <v>2557954</v>
      </c>
      <c r="X290" s="10"/>
      <c r="Y290" s="14"/>
      <c r="Z290" s="21">
        <f>ROUND(AX290,round_as_displayed)</f>
        <v>70815</v>
      </c>
      <c r="AB290" s="14"/>
      <c r="AC290" s="39">
        <v>250000</v>
      </c>
      <c r="AD290" s="14"/>
      <c r="AE290" s="14"/>
      <c r="AF290" s="26">
        <v>1494825.33</v>
      </c>
      <c r="AG290" s="14"/>
      <c r="AH290" s="14"/>
      <c r="AI290" s="26">
        <v>0</v>
      </c>
      <c r="AJ290" s="14"/>
      <c r="AK290" s="14"/>
      <c r="AL290" s="26">
        <f t="shared" si="165"/>
        <v>1628421.8</v>
      </c>
      <c r="AM290" s="14"/>
      <c r="AN290" s="14"/>
      <c r="AO290" s="26">
        <f>AC290+AF290+AI290+AL290</f>
        <v>3373247.13</v>
      </c>
      <c r="AP290" s="14"/>
      <c r="AQ290" s="14"/>
      <c r="AR290" s="30">
        <v>744476.85</v>
      </c>
      <c r="AS290" s="14"/>
      <c r="AT290" s="14"/>
      <c r="AU290" s="26">
        <v>2557954.82</v>
      </c>
      <c r="AV290" s="10"/>
      <c r="AW290" s="14"/>
      <c r="AX290" s="26">
        <v>70815.46</v>
      </c>
      <c r="AY290" s="14"/>
      <c r="AZ290" s="14"/>
      <c r="BA290" s="30">
        <f>AR290+AU290+AX290</f>
        <v>3373247.13</v>
      </c>
      <c r="BC290" s="1">
        <v>1628421.8</v>
      </c>
      <c r="BD290" s="1">
        <v>9141.3</v>
      </c>
      <c r="BF290" s="1" t="b">
        <f t="shared" si="168"/>
        <v>0</v>
      </c>
      <c r="BH290" s="1">
        <f t="shared" si="131"/>
        <v>0</v>
      </c>
    </row>
    <row r="291" spans="1:60" ht="14.25" hidden="1">
      <c r="A291" s="1" t="s">
        <v>116</v>
      </c>
      <c r="B291" s="50" t="s">
        <v>109</v>
      </c>
      <c r="C291" s="6" t="s">
        <v>508</v>
      </c>
      <c r="D291" s="14"/>
      <c r="E291" s="21">
        <f t="shared" si="157"/>
        <v>0</v>
      </c>
      <c r="F291" s="14"/>
      <c r="G291" s="14"/>
      <c r="H291" s="21">
        <f t="shared" si="158"/>
        <v>0</v>
      </c>
      <c r="I291" s="14"/>
      <c r="J291" s="14"/>
      <c r="K291" s="21">
        <f t="shared" si="159"/>
        <v>0</v>
      </c>
      <c r="L291" s="14"/>
      <c r="M291" s="14"/>
      <c r="N291" s="21">
        <f t="shared" si="160"/>
        <v>0</v>
      </c>
      <c r="O291" s="14"/>
      <c r="P291" s="14"/>
      <c r="Q291" s="30">
        <f t="shared" si="161"/>
        <v>0</v>
      </c>
      <c r="R291" s="14"/>
      <c r="S291" s="14"/>
      <c r="T291" s="21">
        <f t="shared" si="162"/>
        <v>0</v>
      </c>
      <c r="U291" s="14"/>
      <c r="V291" s="14"/>
      <c r="W291" s="21">
        <f t="shared" si="163"/>
        <v>0</v>
      </c>
      <c r="X291" s="10"/>
      <c r="Y291" s="14"/>
      <c r="Z291" s="21">
        <f t="shared" si="164"/>
        <v>0</v>
      </c>
      <c r="AB291" s="14"/>
      <c r="AC291" s="39">
        <v>0</v>
      </c>
      <c r="AD291" s="14"/>
      <c r="AE291" s="14"/>
      <c r="AF291" s="26">
        <v>0</v>
      </c>
      <c r="AG291" s="14"/>
      <c r="AH291" s="14"/>
      <c r="AI291" s="26">
        <v>0</v>
      </c>
      <c r="AJ291" s="14"/>
      <c r="AK291" s="14"/>
      <c r="AL291" s="26">
        <f t="shared" si="165"/>
        <v>0</v>
      </c>
      <c r="AM291" s="14"/>
      <c r="AN291" s="14"/>
      <c r="AO291" s="26">
        <f t="shared" si="166"/>
        <v>0</v>
      </c>
      <c r="AP291" s="14"/>
      <c r="AQ291" s="14"/>
      <c r="AR291" s="30">
        <v>0</v>
      </c>
      <c r="AS291" s="14"/>
      <c r="AT291" s="14"/>
      <c r="AU291" s="26">
        <v>0</v>
      </c>
      <c r="AV291" s="10"/>
      <c r="AW291" s="14"/>
      <c r="AX291" s="26">
        <v>0</v>
      </c>
      <c r="AY291" s="14"/>
      <c r="AZ291" s="14"/>
      <c r="BA291" s="30">
        <f t="shared" si="167"/>
        <v>0</v>
      </c>
      <c r="BC291" s="1">
        <v>0</v>
      </c>
      <c r="BD291" s="1">
        <v>0</v>
      </c>
      <c r="BF291" s="1" t="b">
        <f t="shared" si="168"/>
        <v>1</v>
      </c>
      <c r="BH291" s="1">
        <f t="shared" si="131"/>
        <v>0</v>
      </c>
    </row>
    <row r="292" spans="1:60" ht="14.25" hidden="1">
      <c r="A292" s="1" t="s">
        <v>34</v>
      </c>
      <c r="B292" s="50" t="s">
        <v>418</v>
      </c>
      <c r="C292" s="6" t="s">
        <v>508</v>
      </c>
      <c r="D292" s="14"/>
      <c r="E292" s="21">
        <f>ROUND(AC292,round_as_displayed)</f>
        <v>0</v>
      </c>
      <c r="F292" s="14"/>
      <c r="G292" s="14"/>
      <c r="H292" s="21">
        <f>ROUND(AF292,round_as_displayed)</f>
        <v>0</v>
      </c>
      <c r="I292" s="14"/>
      <c r="J292" s="14"/>
      <c r="K292" s="21">
        <f>ROUND(AI292,round_as_displayed)</f>
        <v>0</v>
      </c>
      <c r="L292" s="14"/>
      <c r="M292" s="14"/>
      <c r="N292" s="21">
        <f>ROUND(AL292,round_as_displayed)</f>
        <v>0</v>
      </c>
      <c r="O292" s="14"/>
      <c r="P292" s="14"/>
      <c r="Q292" s="30">
        <f>E292+H292+K292+N292</f>
        <v>0</v>
      </c>
      <c r="R292" s="14"/>
      <c r="S292" s="14"/>
      <c r="T292" s="21">
        <f>ROUND(AR292,round_as_displayed)</f>
        <v>0</v>
      </c>
      <c r="U292" s="14"/>
      <c r="V292" s="14"/>
      <c r="W292" s="21">
        <f>ROUND(AU292,round_as_displayed)</f>
        <v>0</v>
      </c>
      <c r="X292" s="10"/>
      <c r="Y292" s="14"/>
      <c r="Z292" s="21">
        <f>ROUND(AX292,round_as_displayed)</f>
        <v>0</v>
      </c>
      <c r="AB292" s="14"/>
      <c r="AC292" s="39">
        <v>0</v>
      </c>
      <c r="AD292" s="14"/>
      <c r="AE292" s="14"/>
      <c r="AF292" s="26">
        <v>0</v>
      </c>
      <c r="AG292" s="14"/>
      <c r="AH292" s="14"/>
      <c r="AI292" s="26">
        <v>0</v>
      </c>
      <c r="AJ292" s="14"/>
      <c r="AK292" s="14"/>
      <c r="AL292" s="26">
        <f>BC292</f>
        <v>0</v>
      </c>
      <c r="AM292" s="14"/>
      <c r="AN292" s="14"/>
      <c r="AO292" s="26">
        <f>AC292+AF292+AI292+AL292</f>
        <v>0</v>
      </c>
      <c r="AP292" s="14"/>
      <c r="AQ292" s="14"/>
      <c r="AR292" s="30">
        <v>0</v>
      </c>
      <c r="AS292" s="14"/>
      <c r="AT292" s="14"/>
      <c r="AU292" s="26">
        <v>0</v>
      </c>
      <c r="AV292" s="10"/>
      <c r="AW292" s="14"/>
      <c r="AX292" s="26">
        <v>0</v>
      </c>
      <c r="AY292" s="14"/>
      <c r="AZ292" s="14"/>
      <c r="BA292" s="30">
        <f>AR292+AU292+AX292</f>
        <v>0</v>
      </c>
      <c r="BC292" s="1">
        <v>0</v>
      </c>
      <c r="BD292" s="1">
        <v>0</v>
      </c>
      <c r="BF292" s="1" t="b">
        <f>IF(AND(AC292=0,AF292=0,AI292=0,AL292=0),TRUE,FALSE)</f>
        <v>1</v>
      </c>
      <c r="BH292" s="1">
        <f t="shared" si="131"/>
        <v>0</v>
      </c>
    </row>
    <row r="293" spans="1:60" ht="14.25" hidden="1">
      <c r="A293" s="1" t="s">
        <v>827</v>
      </c>
      <c r="B293" s="50" t="s">
        <v>377</v>
      </c>
      <c r="C293" s="6" t="s">
        <v>508</v>
      </c>
      <c r="D293" s="14"/>
      <c r="E293" s="21">
        <f t="shared" si="157"/>
        <v>0</v>
      </c>
      <c r="F293" s="14"/>
      <c r="G293" s="14"/>
      <c r="H293" s="21">
        <f t="shared" si="158"/>
        <v>0</v>
      </c>
      <c r="I293" s="14"/>
      <c r="J293" s="14"/>
      <c r="K293" s="21">
        <f t="shared" si="159"/>
        <v>0</v>
      </c>
      <c r="L293" s="14"/>
      <c r="M293" s="14"/>
      <c r="N293" s="21">
        <f t="shared" si="160"/>
        <v>0</v>
      </c>
      <c r="O293" s="14"/>
      <c r="P293" s="14"/>
      <c r="Q293" s="30">
        <f t="shared" si="161"/>
        <v>0</v>
      </c>
      <c r="R293" s="14"/>
      <c r="S293" s="14"/>
      <c r="T293" s="21">
        <f t="shared" si="162"/>
        <v>0</v>
      </c>
      <c r="U293" s="14"/>
      <c r="V293" s="14"/>
      <c r="W293" s="21">
        <f t="shared" si="163"/>
        <v>0</v>
      </c>
      <c r="X293" s="10"/>
      <c r="Y293" s="14"/>
      <c r="Z293" s="21">
        <f t="shared" si="164"/>
        <v>0</v>
      </c>
      <c r="AB293" s="14"/>
      <c r="AC293" s="39">
        <v>0</v>
      </c>
      <c r="AD293" s="14"/>
      <c r="AE293" s="14"/>
      <c r="AF293" s="26">
        <v>0</v>
      </c>
      <c r="AG293" s="14"/>
      <c r="AH293" s="14"/>
      <c r="AI293" s="26">
        <v>0</v>
      </c>
      <c r="AJ293" s="14"/>
      <c r="AK293" s="14"/>
      <c r="AL293" s="26">
        <f t="shared" si="165"/>
        <v>0</v>
      </c>
      <c r="AM293" s="14"/>
      <c r="AN293" s="14"/>
      <c r="AO293" s="26">
        <f t="shared" si="166"/>
        <v>0</v>
      </c>
      <c r="AP293" s="14"/>
      <c r="AQ293" s="14"/>
      <c r="AR293" s="30">
        <v>0</v>
      </c>
      <c r="AS293" s="14"/>
      <c r="AT293" s="14"/>
      <c r="AU293" s="26">
        <v>0</v>
      </c>
      <c r="AV293" s="10"/>
      <c r="AW293" s="14"/>
      <c r="AX293" s="26">
        <v>0</v>
      </c>
      <c r="AY293" s="14"/>
      <c r="AZ293" s="14"/>
      <c r="BA293" s="30">
        <f t="shared" si="167"/>
        <v>0</v>
      </c>
      <c r="BC293" s="1">
        <v>0</v>
      </c>
      <c r="BD293" s="1">
        <v>0</v>
      </c>
      <c r="BF293" s="1" t="b">
        <f t="shared" si="168"/>
        <v>1</v>
      </c>
      <c r="BH293" s="1">
        <f t="shared" si="131"/>
        <v>0</v>
      </c>
    </row>
    <row r="294" spans="1:60" ht="14.25" hidden="1">
      <c r="A294" s="1" t="s">
        <v>828</v>
      </c>
      <c r="B294" s="50" t="s">
        <v>691</v>
      </c>
      <c r="C294" s="6" t="s">
        <v>508</v>
      </c>
      <c r="D294" s="14"/>
      <c r="E294" s="21">
        <f t="shared" si="157"/>
        <v>0</v>
      </c>
      <c r="F294" s="14"/>
      <c r="G294" s="14"/>
      <c r="H294" s="21">
        <f t="shared" si="158"/>
        <v>0</v>
      </c>
      <c r="I294" s="14"/>
      <c r="J294" s="14"/>
      <c r="K294" s="21">
        <f t="shared" si="159"/>
        <v>0</v>
      </c>
      <c r="L294" s="14"/>
      <c r="M294" s="14"/>
      <c r="N294" s="21">
        <f t="shared" si="160"/>
        <v>0</v>
      </c>
      <c r="O294" s="14"/>
      <c r="P294" s="14"/>
      <c r="Q294" s="30">
        <f>E294+H294+K294+N294</f>
        <v>0</v>
      </c>
      <c r="R294" s="14"/>
      <c r="S294" s="14"/>
      <c r="T294" s="21">
        <f t="shared" si="162"/>
        <v>0</v>
      </c>
      <c r="U294" s="14"/>
      <c r="V294" s="14"/>
      <c r="W294" s="21">
        <f t="shared" si="163"/>
        <v>0</v>
      </c>
      <c r="X294" s="10"/>
      <c r="Y294" s="14"/>
      <c r="Z294" s="21">
        <f t="shared" si="164"/>
        <v>0</v>
      </c>
      <c r="AB294" s="14"/>
      <c r="AC294" s="39">
        <v>0</v>
      </c>
      <c r="AD294" s="14"/>
      <c r="AE294" s="14"/>
      <c r="AF294" s="26">
        <v>0</v>
      </c>
      <c r="AG294" s="14"/>
      <c r="AH294" s="14"/>
      <c r="AI294" s="26">
        <v>0</v>
      </c>
      <c r="AJ294" s="14"/>
      <c r="AK294" s="14"/>
      <c r="AL294" s="26">
        <f t="shared" si="165"/>
        <v>0</v>
      </c>
      <c r="AM294" s="14"/>
      <c r="AN294" s="14"/>
      <c r="AO294" s="26">
        <f>AC294+AF294+AI294+AL294</f>
        <v>0</v>
      </c>
      <c r="AP294" s="14"/>
      <c r="AQ294" s="14"/>
      <c r="AR294" s="30">
        <v>0</v>
      </c>
      <c r="AS294" s="14"/>
      <c r="AT294" s="14"/>
      <c r="AU294" s="26">
        <v>0</v>
      </c>
      <c r="AV294" s="10"/>
      <c r="AW294" s="14"/>
      <c r="AX294" s="26">
        <v>0</v>
      </c>
      <c r="AY294" s="14"/>
      <c r="AZ294" s="14"/>
      <c r="BA294" s="30">
        <f>AR294+AU294+AX294</f>
        <v>0</v>
      </c>
      <c r="BC294" s="1">
        <v>0</v>
      </c>
      <c r="BD294" s="1">
        <v>0</v>
      </c>
      <c r="BF294" s="1" t="b">
        <f t="shared" si="168"/>
        <v>1</v>
      </c>
      <c r="BH294" s="1">
        <f t="shared" si="131"/>
        <v>0</v>
      </c>
    </row>
    <row r="295" spans="1:60" ht="14.25" hidden="1">
      <c r="A295" s="1" t="s">
        <v>829</v>
      </c>
      <c r="B295" s="50" t="s">
        <v>494</v>
      </c>
      <c r="C295" s="6" t="s">
        <v>508</v>
      </c>
      <c r="D295" s="14"/>
      <c r="E295" s="21">
        <f t="shared" si="157"/>
        <v>0</v>
      </c>
      <c r="F295" s="14"/>
      <c r="G295" s="14"/>
      <c r="H295" s="21">
        <f t="shared" si="158"/>
        <v>0</v>
      </c>
      <c r="I295" s="14"/>
      <c r="J295" s="14"/>
      <c r="K295" s="21">
        <f t="shared" si="159"/>
        <v>0</v>
      </c>
      <c r="L295" s="14"/>
      <c r="M295" s="14"/>
      <c r="N295" s="21">
        <f t="shared" si="160"/>
        <v>0</v>
      </c>
      <c r="O295" s="14"/>
      <c r="P295" s="14"/>
      <c r="Q295" s="30">
        <f>E295+H295+K295+N295</f>
        <v>0</v>
      </c>
      <c r="R295" s="14"/>
      <c r="S295" s="14"/>
      <c r="T295" s="21">
        <f t="shared" si="162"/>
        <v>0</v>
      </c>
      <c r="U295" s="14"/>
      <c r="V295" s="14"/>
      <c r="W295" s="21">
        <f t="shared" si="163"/>
        <v>0</v>
      </c>
      <c r="X295" s="10"/>
      <c r="Y295" s="14"/>
      <c r="Z295" s="21">
        <f t="shared" si="164"/>
        <v>0</v>
      </c>
      <c r="AB295" s="14"/>
      <c r="AC295" s="39">
        <v>0</v>
      </c>
      <c r="AD295" s="14"/>
      <c r="AE295" s="14"/>
      <c r="AF295" s="26">
        <v>0</v>
      </c>
      <c r="AG295" s="14"/>
      <c r="AH295" s="14"/>
      <c r="AI295" s="26">
        <v>0</v>
      </c>
      <c r="AJ295" s="14"/>
      <c r="AK295" s="14"/>
      <c r="AL295" s="26">
        <f t="shared" si="165"/>
        <v>0</v>
      </c>
      <c r="AM295" s="14"/>
      <c r="AN295" s="14"/>
      <c r="AO295" s="26">
        <f>AC295+AF295+AI295+AL295</f>
        <v>0</v>
      </c>
      <c r="AP295" s="14"/>
      <c r="AQ295" s="14"/>
      <c r="AR295" s="30">
        <v>0</v>
      </c>
      <c r="AS295" s="14"/>
      <c r="AT295" s="14"/>
      <c r="AU295" s="26">
        <v>0</v>
      </c>
      <c r="AV295" s="10"/>
      <c r="AW295" s="14"/>
      <c r="AX295" s="26">
        <v>0</v>
      </c>
      <c r="AY295" s="14"/>
      <c r="AZ295" s="14"/>
      <c r="BA295" s="30">
        <f>AR295+AU295+AX295</f>
        <v>0</v>
      </c>
      <c r="BC295" s="1">
        <v>0</v>
      </c>
      <c r="BD295" s="1">
        <v>0</v>
      </c>
      <c r="BF295" s="1" t="b">
        <f t="shared" si="168"/>
        <v>1</v>
      </c>
      <c r="BH295" s="1">
        <f t="shared" si="131"/>
        <v>0</v>
      </c>
    </row>
    <row r="296" spans="1:60" ht="14.25" hidden="1">
      <c r="A296" s="1" t="s">
        <v>830</v>
      </c>
      <c r="B296" s="50" t="s">
        <v>27</v>
      </c>
      <c r="C296" s="6" t="s">
        <v>508</v>
      </c>
      <c r="D296" s="14"/>
      <c r="E296" s="21">
        <f>ROUND(AC296,round_as_displayed)</f>
        <v>0</v>
      </c>
      <c r="F296" s="14"/>
      <c r="G296" s="14"/>
      <c r="H296" s="21">
        <f>ROUND(AF296,round_as_displayed)</f>
        <v>0</v>
      </c>
      <c r="I296" s="14"/>
      <c r="J296" s="14"/>
      <c r="K296" s="21">
        <f>ROUND(AI296,round_as_displayed)</f>
        <v>0</v>
      </c>
      <c r="L296" s="14"/>
      <c r="M296" s="14"/>
      <c r="N296" s="21">
        <f>ROUND(AL296,round_as_displayed)</f>
        <v>0</v>
      </c>
      <c r="O296" s="14"/>
      <c r="P296" s="14"/>
      <c r="Q296" s="30">
        <f>E296+H296+K296+N296</f>
        <v>0</v>
      </c>
      <c r="R296" s="14"/>
      <c r="S296" s="14"/>
      <c r="T296" s="21">
        <f>ROUND(AR296,round_as_displayed)</f>
        <v>0</v>
      </c>
      <c r="U296" s="14"/>
      <c r="V296" s="14"/>
      <c r="W296" s="21">
        <f>ROUND(AU296,round_as_displayed)</f>
        <v>0</v>
      </c>
      <c r="X296" s="10"/>
      <c r="Y296" s="14"/>
      <c r="Z296" s="21">
        <f>ROUND(AX296,round_as_displayed)</f>
        <v>0</v>
      </c>
      <c r="AB296" s="14"/>
      <c r="AC296" s="39">
        <v>0</v>
      </c>
      <c r="AD296" s="14"/>
      <c r="AE296" s="14"/>
      <c r="AF296" s="26">
        <v>0</v>
      </c>
      <c r="AG296" s="14"/>
      <c r="AH296" s="14"/>
      <c r="AI296" s="26">
        <v>0</v>
      </c>
      <c r="AJ296" s="14"/>
      <c r="AK296" s="14"/>
      <c r="AL296" s="26">
        <f t="shared" si="165"/>
        <v>0</v>
      </c>
      <c r="AM296" s="14"/>
      <c r="AN296" s="14"/>
      <c r="AO296" s="26">
        <f>AC296+AF296+AI296+AL296</f>
        <v>0</v>
      </c>
      <c r="AP296" s="14"/>
      <c r="AQ296" s="14"/>
      <c r="AR296" s="30">
        <v>0</v>
      </c>
      <c r="AS296" s="14"/>
      <c r="AT296" s="14"/>
      <c r="AU296" s="26">
        <v>0</v>
      </c>
      <c r="AV296" s="10"/>
      <c r="AW296" s="14"/>
      <c r="AX296" s="26">
        <v>0</v>
      </c>
      <c r="AY296" s="14"/>
      <c r="AZ296" s="14"/>
      <c r="BA296" s="30">
        <f>AR296+AU296+AX296</f>
        <v>0</v>
      </c>
      <c r="BC296" s="1">
        <v>0</v>
      </c>
      <c r="BD296" s="1">
        <v>0</v>
      </c>
      <c r="BF296" s="1" t="b">
        <f t="shared" si="168"/>
        <v>1</v>
      </c>
      <c r="BH296" s="1">
        <f t="shared" si="131"/>
        <v>0</v>
      </c>
    </row>
    <row r="297" spans="2:60" ht="14.25">
      <c r="B297" s="101" t="s">
        <v>16</v>
      </c>
      <c r="C297" s="89" t="s">
        <v>508</v>
      </c>
      <c r="D297" s="102"/>
      <c r="E297" s="103">
        <f>E282+E283+E284+E285+E288+E290+E291+E293+E294+E296+E295+E292+E280+E281+E277+E271</f>
        <v>557055</v>
      </c>
      <c r="F297" s="89" t="s">
        <v>508</v>
      </c>
      <c r="G297" s="102"/>
      <c r="H297" s="103">
        <f>H282+H283+H284+H285+H288+H290+H291+H293+H294+H296+H295+H292+H280+H281+H277+H271</f>
        <v>1494824</v>
      </c>
      <c r="I297" s="89" t="s">
        <v>508</v>
      </c>
      <c r="J297" s="102"/>
      <c r="K297" s="103">
        <f>K282+K283+K284+K285+K288+K290+K291+K293+K294+K296+K295+K292+K280+K281+K277+K271</f>
        <v>22963</v>
      </c>
      <c r="L297" s="89" t="s">
        <v>508</v>
      </c>
      <c r="M297" s="102"/>
      <c r="N297" s="103">
        <f>N282+N283+N284+N285+N288+N290+N291+N293+N294+N296+N295+N292+N280+N281+N277+N271</f>
        <v>1744185</v>
      </c>
      <c r="O297" s="89" t="s">
        <v>508</v>
      </c>
      <c r="P297" s="102"/>
      <c r="Q297" s="103">
        <f>Q282+Q283+Q284+Q285+Q288+Q290+Q291+Q293+Q294+Q296+Q295+Q292+Q280+Q281+Q277+Q271</f>
        <v>3819027</v>
      </c>
      <c r="R297" s="89" t="s">
        <v>508</v>
      </c>
      <c r="S297" s="102"/>
      <c r="T297" s="103">
        <f>T282+T283+T284+T285+T288+T290+T291+T293+T294+T296+T295+T292+T280+T281+T277+T271</f>
        <v>1030223</v>
      </c>
      <c r="U297" s="89" t="s">
        <v>508</v>
      </c>
      <c r="V297" s="102"/>
      <c r="W297" s="103">
        <f>W282+W283+W284+W285+W288+W290+W291+W293+W294+W296+W295+W292+W280+W281+W277+W271</f>
        <v>2701416</v>
      </c>
      <c r="X297" s="89" t="s">
        <v>508</v>
      </c>
      <c r="Y297" s="102"/>
      <c r="Z297" s="103">
        <f>Z282+Z283+Z284+Z285+Z288+Z290+Z291+Z293+Z294+Z296+Z295+Z292+Z280+Z281+Z277+Z271</f>
        <v>87388</v>
      </c>
      <c r="AA297" s="6" t="s">
        <v>508</v>
      </c>
      <c r="AB297" s="7"/>
      <c r="AC297" s="22">
        <f>AC282+AC283+AC284+AC285+AC288+AC290+AC291+AC293+AC294+AC296+AC295+AC292+AC280+AC281</f>
        <v>542459.23</v>
      </c>
      <c r="AD297" s="6" t="s">
        <v>508</v>
      </c>
      <c r="AE297" s="7"/>
      <c r="AF297" s="22">
        <f>AF282+AF283+AF284+AF285+AF288+AF290+AF291+AF293+AF294+AF296+AF295+AF292+AF280+AF281</f>
        <v>1494825.33</v>
      </c>
      <c r="AG297" s="6" t="s">
        <v>508</v>
      </c>
      <c r="AH297" s="7"/>
      <c r="AI297" s="22">
        <f>AI282+AI283+AI284+AI285+AI288+AI290+AI291+AI293+AI294+AI296+AI295+AI292+AI280+AI281</f>
        <v>14236.26</v>
      </c>
      <c r="AJ297" s="6" t="s">
        <v>508</v>
      </c>
      <c r="AK297" s="7"/>
      <c r="AL297" s="22">
        <f>AL282+AL283+AL284+AL285+AL288+AL290+AL291+AL293+AL294+AL296+AL295+AL292+AL280+AL281</f>
        <v>1744184.85</v>
      </c>
      <c r="AM297" s="6" t="s">
        <v>508</v>
      </c>
      <c r="AN297" s="7"/>
      <c r="AO297" s="22">
        <f>AO282+AO283+AO284+AO285+AO288+AO290+AO291+AO293+AO294+AO296+AO295+AO292+AO280+AO281</f>
        <v>3795705.67</v>
      </c>
      <c r="AP297" s="6" t="s">
        <v>508</v>
      </c>
      <c r="AQ297" s="7"/>
      <c r="AR297" s="22">
        <f>AR282+AR283+AR284+AR285+AR288+AR290+AR291+AR293+AR294+AR296+AR295+AR292+AR280+AR281</f>
        <v>1026008.1</v>
      </c>
      <c r="AS297" s="6" t="s">
        <v>508</v>
      </c>
      <c r="AT297" s="7"/>
      <c r="AU297" s="22">
        <f>AU282+AU283+AU284+AU285+AU288+AU290+AU291+AU293+AU294+AU296+AU295+AU292+AU280+AU281</f>
        <v>2693596.03</v>
      </c>
      <c r="AV297" s="6" t="s">
        <v>508</v>
      </c>
      <c r="AW297" s="7"/>
      <c r="AX297" s="22">
        <f>AX282+AX283+AX284+AX285+AX288+AX290+AX291+AX293+AX294+AX296+AX295+AX292+AX280+AX281</f>
        <v>76101.54000000001</v>
      </c>
      <c r="AY297" s="6" t="s">
        <v>508</v>
      </c>
      <c r="AZ297" s="7"/>
      <c r="BA297" s="22">
        <f>BA282+BA283+BA284+BA285+BA288+BA290+BA291+BA293+BA294+BA296+BA295+BA292+BA280+BA281</f>
        <v>3795705.67</v>
      </c>
      <c r="BF297" s="1" t="b">
        <f>BF264</f>
        <v>0</v>
      </c>
      <c r="BH297" s="1">
        <f t="shared" si="131"/>
        <v>0</v>
      </c>
    </row>
    <row r="298" spans="2:60" ht="14.25">
      <c r="B298" s="50"/>
      <c r="D298" s="14"/>
      <c r="E298" s="21"/>
      <c r="G298" s="14"/>
      <c r="H298" s="21"/>
      <c r="J298" s="14"/>
      <c r="K298" s="21"/>
      <c r="M298" s="14"/>
      <c r="N298" s="21"/>
      <c r="P298" s="14"/>
      <c r="Q298" s="21"/>
      <c r="S298" s="14"/>
      <c r="T298" s="21"/>
      <c r="V298" s="14"/>
      <c r="W298" s="21"/>
      <c r="Y298" s="14"/>
      <c r="Z298" s="21"/>
      <c r="AB298" s="14"/>
      <c r="AC298" s="39"/>
      <c r="AE298" s="14"/>
      <c r="AF298" s="39"/>
      <c r="AH298" s="14"/>
      <c r="AI298" s="39"/>
      <c r="AK298" s="14"/>
      <c r="AL298" s="39"/>
      <c r="AN298" s="14"/>
      <c r="AO298" s="39"/>
      <c r="AQ298" s="14"/>
      <c r="AR298" s="21"/>
      <c r="AT298" s="14"/>
      <c r="AU298" s="21"/>
      <c r="AW298" s="14"/>
      <c r="AX298" s="21"/>
      <c r="AZ298" s="14"/>
      <c r="BA298" s="21"/>
      <c r="BH298" s="1">
        <f t="shared" si="131"/>
        <v>0</v>
      </c>
    </row>
    <row r="299" spans="2:60" ht="14.25">
      <c r="B299" s="94" t="s">
        <v>554</v>
      </c>
      <c r="C299" s="89"/>
      <c r="D299" s="89"/>
      <c r="E299" s="90"/>
      <c r="F299" s="89"/>
      <c r="G299" s="89"/>
      <c r="H299" s="90"/>
      <c r="I299" s="89"/>
      <c r="J299" s="89"/>
      <c r="K299" s="90"/>
      <c r="L299" s="89"/>
      <c r="M299" s="89"/>
      <c r="N299" s="90"/>
      <c r="O299" s="89"/>
      <c r="P299" s="89"/>
      <c r="Q299" s="90"/>
      <c r="R299" s="89"/>
      <c r="S299" s="89"/>
      <c r="T299" s="90"/>
      <c r="U299" s="89"/>
      <c r="V299" s="89"/>
      <c r="W299" s="90"/>
      <c r="X299" s="92"/>
      <c r="Y299" s="89"/>
      <c r="Z299" s="90"/>
      <c r="AV299" s="10"/>
      <c r="BF299" s="1" t="b">
        <f>IF(AND(BF301,BF302,BF306,BF307,BF309,BF311,BF313,BF315,BF317,BF320,BF323,BF324,BF326,BF328,BF330,BF333,BF339),TRUE,FALSE)</f>
        <v>0</v>
      </c>
      <c r="BH299" s="1">
        <f t="shared" si="131"/>
        <v>0</v>
      </c>
    </row>
    <row r="300" spans="1:60" s="61" customFormat="1" ht="14.25" hidden="1" outlineLevel="1">
      <c r="A300" s="61" t="s">
        <v>244</v>
      </c>
      <c r="B300" s="61" t="s">
        <v>245</v>
      </c>
      <c r="E300" s="62">
        <f aca="true" t="shared" si="169" ref="E300:E306">ROUND(AC300,round_as_displayed)</f>
        <v>95019</v>
      </c>
      <c r="H300" s="62">
        <f aca="true" t="shared" si="170" ref="H300:H306">ROUND(AF300,round_as_displayed)</f>
        <v>0</v>
      </c>
      <c r="K300" s="62">
        <f>ROUND(AI300,round_as_displayed)</f>
        <v>1000</v>
      </c>
      <c r="N300" s="62">
        <f aca="true" t="shared" si="171" ref="N300:N306">ROUND(AL300,round_as_displayed)</f>
        <v>0</v>
      </c>
      <c r="Q300" s="62">
        <f aca="true" t="shared" si="172" ref="Q300:Q306">E300+H300+K300+N300</f>
        <v>96019</v>
      </c>
      <c r="T300" s="62">
        <f aca="true" t="shared" si="173" ref="T300:T306">ROUND(AR300,round_as_displayed)</f>
        <v>63555</v>
      </c>
      <c r="W300" s="62">
        <f>ROUND(AU300,round_as_displayed)</f>
        <v>35761</v>
      </c>
      <c r="Z300" s="62">
        <f aca="true" t="shared" si="174" ref="Z300:Z306">ROUND(AX300,round_as_displayed)</f>
        <v>0</v>
      </c>
      <c r="AC300" s="61">
        <v>95019.21</v>
      </c>
      <c r="AF300" s="61">
        <v>0</v>
      </c>
      <c r="AI300" s="61">
        <v>1000</v>
      </c>
      <c r="AO300" s="61">
        <f>AC300+AF300+AI300+AL300</f>
        <v>96019.21</v>
      </c>
      <c r="AR300" s="61">
        <v>63554.67</v>
      </c>
      <c r="AU300" s="61">
        <v>35760.84</v>
      </c>
      <c r="AX300" s="61">
        <v>0</v>
      </c>
      <c r="BA300" s="61">
        <f>AR300+AU300+AX300</f>
        <v>99315.51</v>
      </c>
      <c r="BC300" s="61">
        <v>3296.3</v>
      </c>
      <c r="BD300" s="63">
        <v>0</v>
      </c>
      <c r="BE300" s="63"/>
      <c r="BF300" s="61" t="b">
        <f>IF(AND(AC300=0,AF300=0,AI300=0,AL300=0),TRUE,FALSE)</f>
        <v>0</v>
      </c>
      <c r="BH300" s="1">
        <f t="shared" si="131"/>
        <v>3297</v>
      </c>
    </row>
    <row r="301" spans="1:60" ht="14.25" collapsed="1">
      <c r="A301" s="1" t="s">
        <v>697</v>
      </c>
      <c r="B301" s="50" t="s">
        <v>245</v>
      </c>
      <c r="C301" s="6" t="s">
        <v>508</v>
      </c>
      <c r="D301" s="14"/>
      <c r="E301" s="21">
        <f t="shared" si="169"/>
        <v>95019</v>
      </c>
      <c r="F301" s="14"/>
      <c r="G301" s="14"/>
      <c r="H301" s="21">
        <f t="shared" si="170"/>
        <v>0</v>
      </c>
      <c r="I301" s="14"/>
      <c r="J301" s="14"/>
      <c r="K301" s="21">
        <f>ROUND(AI301,round_as_displayed)</f>
        <v>1000</v>
      </c>
      <c r="L301" s="14"/>
      <c r="M301" s="14"/>
      <c r="N301" s="21">
        <f t="shared" si="171"/>
        <v>3296</v>
      </c>
      <c r="O301" s="14"/>
      <c r="P301" s="14"/>
      <c r="Q301" s="30">
        <f t="shared" si="172"/>
        <v>99315</v>
      </c>
      <c r="R301" s="14"/>
      <c r="S301" s="14"/>
      <c r="T301" s="21">
        <f t="shared" si="173"/>
        <v>63555</v>
      </c>
      <c r="U301" s="14"/>
      <c r="V301" s="14"/>
      <c r="W301" s="21">
        <f>ROUND(AU301,round_as_displayed)-1</f>
        <v>35760</v>
      </c>
      <c r="X301" s="10"/>
      <c r="Y301" s="14"/>
      <c r="Z301" s="21">
        <f t="shared" si="174"/>
        <v>0</v>
      </c>
      <c r="AB301" s="14"/>
      <c r="AC301" s="39">
        <v>95019.21</v>
      </c>
      <c r="AD301" s="14"/>
      <c r="AE301" s="14"/>
      <c r="AF301" s="26">
        <v>0</v>
      </c>
      <c r="AG301" s="14"/>
      <c r="AH301" s="14"/>
      <c r="AI301" s="26">
        <v>1000</v>
      </c>
      <c r="AJ301" s="14"/>
      <c r="AK301" s="14"/>
      <c r="AL301" s="26">
        <f>BC301</f>
        <v>3296.3</v>
      </c>
      <c r="AM301" s="14"/>
      <c r="AN301" s="14"/>
      <c r="AO301" s="26">
        <f aca="true" t="shared" si="175" ref="AO301:AO333">AC301+AF301+AI301+AL301</f>
        <v>99315.51000000001</v>
      </c>
      <c r="AP301" s="14"/>
      <c r="AQ301" s="14"/>
      <c r="AR301" s="30">
        <v>63554.67</v>
      </c>
      <c r="AS301" s="14"/>
      <c r="AT301" s="14"/>
      <c r="AU301" s="26">
        <v>35760.84</v>
      </c>
      <c r="AV301" s="10"/>
      <c r="AW301" s="14"/>
      <c r="AX301" s="26">
        <v>0</v>
      </c>
      <c r="AY301" s="14"/>
      <c r="AZ301" s="14"/>
      <c r="BA301" s="30">
        <f aca="true" t="shared" si="176" ref="BA301:BA333">AR301+AU301+AX301</f>
        <v>99315.51</v>
      </c>
      <c r="BC301" s="1">
        <v>3296.3</v>
      </c>
      <c r="BD301" s="1">
        <v>0</v>
      </c>
      <c r="BF301" s="1" t="b">
        <f>IF(AND(AC301=0,AF301=0,AI301=0,AL301=0),TRUE,FALSE)</f>
        <v>0</v>
      </c>
      <c r="BH301" s="1">
        <f t="shared" si="131"/>
        <v>0</v>
      </c>
    </row>
    <row r="302" spans="1:60" ht="14.25" hidden="1">
      <c r="A302" s="1" t="s">
        <v>698</v>
      </c>
      <c r="B302" s="96" t="s">
        <v>378</v>
      </c>
      <c r="C302" s="89" t="s">
        <v>508</v>
      </c>
      <c r="D302" s="97"/>
      <c r="E302" s="98">
        <f t="shared" si="169"/>
        <v>0</v>
      </c>
      <c r="F302" s="97"/>
      <c r="G302" s="97"/>
      <c r="H302" s="98">
        <f t="shared" si="170"/>
        <v>0</v>
      </c>
      <c r="I302" s="97"/>
      <c r="J302" s="97"/>
      <c r="K302" s="98">
        <f>ROUND(AI302,round_as_displayed)</f>
        <v>0</v>
      </c>
      <c r="L302" s="97"/>
      <c r="M302" s="97"/>
      <c r="N302" s="98">
        <f t="shared" si="171"/>
        <v>0</v>
      </c>
      <c r="O302" s="97"/>
      <c r="P302" s="97"/>
      <c r="Q302" s="99">
        <f t="shared" si="172"/>
        <v>0</v>
      </c>
      <c r="R302" s="97"/>
      <c r="S302" s="97"/>
      <c r="T302" s="98">
        <f t="shared" si="173"/>
        <v>0</v>
      </c>
      <c r="U302" s="97"/>
      <c r="V302" s="97"/>
      <c r="W302" s="98">
        <f>ROUND(AU302,round_as_displayed)</f>
        <v>0</v>
      </c>
      <c r="X302" s="92"/>
      <c r="Y302" s="97"/>
      <c r="Z302" s="98">
        <f t="shared" si="174"/>
        <v>0</v>
      </c>
      <c r="AB302" s="14"/>
      <c r="AC302" s="39">
        <v>0</v>
      </c>
      <c r="AD302" s="14"/>
      <c r="AE302" s="14"/>
      <c r="AF302" s="26">
        <v>0</v>
      </c>
      <c r="AG302" s="14"/>
      <c r="AH302" s="14"/>
      <c r="AI302" s="26">
        <v>0</v>
      </c>
      <c r="AJ302" s="14"/>
      <c r="AK302" s="14"/>
      <c r="AL302" s="26">
        <f>BC302</f>
        <v>0</v>
      </c>
      <c r="AM302" s="14"/>
      <c r="AN302" s="14"/>
      <c r="AO302" s="26">
        <f t="shared" si="175"/>
        <v>0</v>
      </c>
      <c r="AP302" s="14"/>
      <c r="AQ302" s="14"/>
      <c r="AR302" s="30">
        <v>0</v>
      </c>
      <c r="AS302" s="14"/>
      <c r="AT302" s="14"/>
      <c r="AU302" s="26">
        <v>0</v>
      </c>
      <c r="AV302" s="10"/>
      <c r="AW302" s="14"/>
      <c r="AX302" s="26">
        <v>0</v>
      </c>
      <c r="AY302" s="14"/>
      <c r="AZ302" s="14"/>
      <c r="BA302" s="30">
        <f t="shared" si="176"/>
        <v>0</v>
      </c>
      <c r="BC302" s="1">
        <v>0</v>
      </c>
      <c r="BD302" s="1">
        <v>0</v>
      </c>
      <c r="BF302" s="1" t="b">
        <f>IF(AND(AC302=0,AF302=0,AI302=0,AL302=0),TRUE,FALSE)</f>
        <v>1</v>
      </c>
      <c r="BH302" s="1">
        <f t="shared" si="131"/>
        <v>0</v>
      </c>
    </row>
    <row r="303" spans="1:60" s="61" customFormat="1" ht="14.25" hidden="1" outlineLevel="1">
      <c r="A303" s="61" t="s">
        <v>168</v>
      </c>
      <c r="B303" s="107" t="s">
        <v>169</v>
      </c>
      <c r="C303" s="107"/>
      <c r="D303" s="107"/>
      <c r="E303" s="108">
        <f t="shared" si="169"/>
        <v>14372</v>
      </c>
      <c r="F303" s="107"/>
      <c r="G303" s="107"/>
      <c r="H303" s="108">
        <f t="shared" si="170"/>
        <v>0</v>
      </c>
      <c r="I303" s="107"/>
      <c r="J303" s="107"/>
      <c r="K303" s="108">
        <f>ROUND(AI303,round_as_displayed)</f>
        <v>110957</v>
      </c>
      <c r="L303" s="107"/>
      <c r="M303" s="107"/>
      <c r="N303" s="108">
        <f t="shared" si="171"/>
        <v>0</v>
      </c>
      <c r="O303" s="107"/>
      <c r="P303" s="107"/>
      <c r="Q303" s="108">
        <f t="shared" si="172"/>
        <v>125329</v>
      </c>
      <c r="R303" s="107"/>
      <c r="S303" s="107"/>
      <c r="T303" s="108">
        <f t="shared" si="173"/>
        <v>85652</v>
      </c>
      <c r="U303" s="107"/>
      <c r="V303" s="107"/>
      <c r="W303" s="108">
        <f>ROUND(AU303,round_as_displayed)</f>
        <v>20544</v>
      </c>
      <c r="X303" s="107"/>
      <c r="Y303" s="107"/>
      <c r="Z303" s="108">
        <f t="shared" si="174"/>
        <v>19132</v>
      </c>
      <c r="AC303" s="61">
        <v>14371.78</v>
      </c>
      <c r="AF303" s="61">
        <v>0</v>
      </c>
      <c r="AI303" s="61">
        <v>110956.82</v>
      </c>
      <c r="AO303" s="61">
        <f>AC303+AF303+AI303+AL303</f>
        <v>125328.6</v>
      </c>
      <c r="AR303" s="61">
        <v>85652.36</v>
      </c>
      <c r="AU303" s="61">
        <v>20544.42</v>
      </c>
      <c r="AX303" s="61">
        <v>19131.82</v>
      </c>
      <c r="BA303" s="61">
        <f>AR303+AU303+AX303</f>
        <v>125328.6</v>
      </c>
      <c r="BC303" s="61">
        <v>0</v>
      </c>
      <c r="BD303" s="63">
        <v>0</v>
      </c>
      <c r="BE303" s="63"/>
      <c r="BF303" s="61" t="b">
        <f>IF(AND(AC303=0,AF303=0,AI303=0,AL303=0),TRUE,FALSE)</f>
        <v>0</v>
      </c>
      <c r="BH303" s="1">
        <f t="shared" si="131"/>
        <v>-1</v>
      </c>
    </row>
    <row r="304" spans="1:60" ht="14.25" collapsed="1">
      <c r="A304" s="1" t="s">
        <v>86</v>
      </c>
      <c r="B304" s="96" t="s">
        <v>81</v>
      </c>
      <c r="C304" s="89" t="s">
        <v>508</v>
      </c>
      <c r="D304" s="97"/>
      <c r="E304" s="98">
        <f t="shared" si="169"/>
        <v>14372</v>
      </c>
      <c r="F304" s="97"/>
      <c r="G304" s="97"/>
      <c r="H304" s="98">
        <f t="shared" si="170"/>
        <v>0</v>
      </c>
      <c r="I304" s="97"/>
      <c r="J304" s="97"/>
      <c r="K304" s="98">
        <f>ROUND(AI304,round_as_displayed)-1</f>
        <v>110956</v>
      </c>
      <c r="L304" s="97"/>
      <c r="M304" s="97"/>
      <c r="N304" s="98">
        <f t="shared" si="171"/>
        <v>0</v>
      </c>
      <c r="O304" s="97"/>
      <c r="P304" s="97"/>
      <c r="Q304" s="99">
        <f t="shared" si="172"/>
        <v>125328</v>
      </c>
      <c r="R304" s="97"/>
      <c r="S304" s="97"/>
      <c r="T304" s="98">
        <f t="shared" si="173"/>
        <v>85652</v>
      </c>
      <c r="U304" s="97"/>
      <c r="V304" s="97"/>
      <c r="W304" s="98">
        <f>ROUND(AU304,round_as_displayed)</f>
        <v>20544</v>
      </c>
      <c r="X304" s="92"/>
      <c r="Y304" s="97"/>
      <c r="Z304" s="98">
        <f t="shared" si="174"/>
        <v>19132</v>
      </c>
      <c r="AB304" s="14"/>
      <c r="AC304" s="39">
        <v>14371.78</v>
      </c>
      <c r="AD304" s="14"/>
      <c r="AE304" s="14"/>
      <c r="AF304" s="26">
        <v>0</v>
      </c>
      <c r="AG304" s="14"/>
      <c r="AH304" s="14"/>
      <c r="AI304" s="26">
        <v>110956.82</v>
      </c>
      <c r="AJ304" s="14"/>
      <c r="AK304" s="14"/>
      <c r="AL304" s="26">
        <f>BC304</f>
        <v>0</v>
      </c>
      <c r="AM304" s="14"/>
      <c r="AN304" s="14"/>
      <c r="AO304" s="26">
        <f>AC304+AF304+AI304+AL304</f>
        <v>125328.6</v>
      </c>
      <c r="AP304" s="14"/>
      <c r="AQ304" s="14"/>
      <c r="AR304" s="30">
        <v>85652.36</v>
      </c>
      <c r="AS304" s="14"/>
      <c r="AT304" s="14"/>
      <c r="AU304" s="26">
        <v>20544.42</v>
      </c>
      <c r="AV304" s="10"/>
      <c r="AW304" s="14"/>
      <c r="AX304" s="26">
        <v>19131.82</v>
      </c>
      <c r="AY304" s="14"/>
      <c r="AZ304" s="14"/>
      <c r="BA304" s="30">
        <f>AR304+AU304+AX304</f>
        <v>125328.6</v>
      </c>
      <c r="BC304" s="1">
        <v>0</v>
      </c>
      <c r="BD304" s="1">
        <v>0</v>
      </c>
      <c r="BF304" s="1" t="b">
        <f>IF(AND(AC304=0,AF304=0,AI304=0,AL304=0),TRUE,FALSE)</f>
        <v>0</v>
      </c>
      <c r="BH304" s="1">
        <f t="shared" si="131"/>
        <v>0</v>
      </c>
    </row>
    <row r="305" spans="1:60" s="61" customFormat="1" ht="14.25" hidden="1" outlineLevel="1">
      <c r="A305" s="61" t="s">
        <v>192</v>
      </c>
      <c r="B305" s="61" t="s">
        <v>193</v>
      </c>
      <c r="E305" s="62">
        <f t="shared" si="169"/>
        <v>0</v>
      </c>
      <c r="H305" s="62">
        <f t="shared" si="170"/>
        <v>0</v>
      </c>
      <c r="K305" s="62">
        <f>ROUND(AI305,round_as_displayed)</f>
        <v>0</v>
      </c>
      <c r="N305" s="62">
        <f t="shared" si="171"/>
        <v>0</v>
      </c>
      <c r="Q305" s="62">
        <f t="shared" si="172"/>
        <v>0</v>
      </c>
      <c r="T305" s="62">
        <f t="shared" si="173"/>
        <v>10500</v>
      </c>
      <c r="W305" s="62">
        <f>ROUND(AU305,round_as_displayed)</f>
        <v>10534</v>
      </c>
      <c r="Z305" s="62">
        <f t="shared" si="174"/>
        <v>0</v>
      </c>
      <c r="AC305" s="61">
        <v>0</v>
      </c>
      <c r="AF305" s="61">
        <v>0</v>
      </c>
      <c r="AI305" s="61">
        <v>0</v>
      </c>
      <c r="AO305" s="61">
        <f>AC305+AF305+AI305+AL305</f>
        <v>0</v>
      </c>
      <c r="AR305" s="61">
        <v>10500</v>
      </c>
      <c r="AU305" s="61">
        <v>10533.5</v>
      </c>
      <c r="AX305" s="61">
        <v>0</v>
      </c>
      <c r="BA305" s="61">
        <f>AR305+AU305+AX305</f>
        <v>21033.5</v>
      </c>
      <c r="BC305" s="61">
        <v>21033.5</v>
      </c>
      <c r="BD305" s="63">
        <v>0</v>
      </c>
      <c r="BE305" s="63"/>
      <c r="BF305" s="61" t="b">
        <v>1</v>
      </c>
      <c r="BH305" s="1">
        <f t="shared" si="131"/>
        <v>21034</v>
      </c>
    </row>
    <row r="306" spans="1:60" ht="14.25" collapsed="1">
      <c r="A306" s="1" t="s">
        <v>837</v>
      </c>
      <c r="B306" s="50" t="s">
        <v>915</v>
      </c>
      <c r="C306" s="6" t="s">
        <v>508</v>
      </c>
      <c r="D306" s="14"/>
      <c r="E306" s="21">
        <f t="shared" si="169"/>
        <v>0</v>
      </c>
      <c r="F306" s="14"/>
      <c r="G306" s="14"/>
      <c r="H306" s="21">
        <f t="shared" si="170"/>
        <v>0</v>
      </c>
      <c r="I306" s="14"/>
      <c r="J306" s="14"/>
      <c r="K306" s="21">
        <f>ROUND(AI306,round_as_displayed)</f>
        <v>0</v>
      </c>
      <c r="L306" s="14"/>
      <c r="M306" s="14"/>
      <c r="N306" s="21">
        <f t="shared" si="171"/>
        <v>21034</v>
      </c>
      <c r="O306" s="14"/>
      <c r="P306" s="14"/>
      <c r="Q306" s="30">
        <f t="shared" si="172"/>
        <v>21034</v>
      </c>
      <c r="R306" s="14"/>
      <c r="S306" s="14"/>
      <c r="T306" s="21">
        <f t="shared" si="173"/>
        <v>10500</v>
      </c>
      <c r="U306" s="14"/>
      <c r="V306" s="14"/>
      <c r="W306" s="21">
        <f>ROUND(AU306,round_as_displayed)</f>
        <v>10534</v>
      </c>
      <c r="X306" s="10"/>
      <c r="Y306" s="14"/>
      <c r="Z306" s="21">
        <f t="shared" si="174"/>
        <v>0</v>
      </c>
      <c r="AB306" s="14"/>
      <c r="AC306" s="39">
        <v>0</v>
      </c>
      <c r="AD306" s="14"/>
      <c r="AE306" s="14"/>
      <c r="AF306" s="26">
        <v>0</v>
      </c>
      <c r="AG306" s="14"/>
      <c r="AH306" s="14"/>
      <c r="AI306" s="26">
        <v>0</v>
      </c>
      <c r="AJ306" s="14"/>
      <c r="AK306" s="14"/>
      <c r="AL306" s="26">
        <f>BC306</f>
        <v>21033.5</v>
      </c>
      <c r="AM306" s="14"/>
      <c r="AN306" s="14"/>
      <c r="AO306" s="26">
        <f t="shared" si="175"/>
        <v>21033.5</v>
      </c>
      <c r="AP306" s="14"/>
      <c r="AQ306" s="14"/>
      <c r="AR306" s="30">
        <v>10500</v>
      </c>
      <c r="AS306" s="14"/>
      <c r="AT306" s="14"/>
      <c r="AU306" s="26">
        <v>10533.5</v>
      </c>
      <c r="AV306" s="10"/>
      <c r="AW306" s="14"/>
      <c r="AX306" s="26">
        <v>0</v>
      </c>
      <c r="AY306" s="14"/>
      <c r="AZ306" s="14"/>
      <c r="BA306" s="30">
        <f t="shared" si="176"/>
        <v>21033.5</v>
      </c>
      <c r="BC306" s="1">
        <v>21033.5</v>
      </c>
      <c r="BD306" s="1">
        <v>0</v>
      </c>
      <c r="BF306" s="1" t="b">
        <v>1</v>
      </c>
      <c r="BH306" s="1">
        <f t="shared" si="131"/>
        <v>0</v>
      </c>
    </row>
    <row r="307" spans="2:60" ht="14.25" hidden="1">
      <c r="B307" s="96" t="s">
        <v>839</v>
      </c>
      <c r="C307" s="89" t="s">
        <v>508</v>
      </c>
      <c r="D307" s="97"/>
      <c r="E307" s="98">
        <f>+E306-E339</f>
        <v>0</v>
      </c>
      <c r="F307" s="89"/>
      <c r="G307" s="97"/>
      <c r="H307" s="98">
        <f>+H306-H339</f>
        <v>0</v>
      </c>
      <c r="I307" s="89"/>
      <c r="J307" s="97"/>
      <c r="K307" s="98">
        <f>+K306-K339</f>
        <v>0</v>
      </c>
      <c r="L307" s="89"/>
      <c r="M307" s="97"/>
      <c r="N307" s="98">
        <f>+N306-N339</f>
        <v>21034</v>
      </c>
      <c r="O307" s="89"/>
      <c r="P307" s="97"/>
      <c r="Q307" s="98">
        <f>+Q306-Q339</f>
        <v>21034</v>
      </c>
      <c r="R307" s="89"/>
      <c r="S307" s="97"/>
      <c r="T307" s="98">
        <f>+T306-T339</f>
        <v>10500</v>
      </c>
      <c r="U307" s="89"/>
      <c r="V307" s="97"/>
      <c r="W307" s="98">
        <f>+W306-W339</f>
        <v>10534</v>
      </c>
      <c r="X307" s="89"/>
      <c r="Y307" s="97"/>
      <c r="Z307" s="98">
        <f>+Z306-Z339</f>
        <v>0</v>
      </c>
      <c r="AB307" s="14"/>
      <c r="AC307" s="39"/>
      <c r="AD307" s="14"/>
      <c r="AE307" s="14"/>
      <c r="AF307" s="26"/>
      <c r="AG307" s="14"/>
      <c r="AH307" s="14"/>
      <c r="AI307" s="26"/>
      <c r="AJ307" s="14"/>
      <c r="AK307" s="14"/>
      <c r="AL307" s="26">
        <f>BC307</f>
        <v>0</v>
      </c>
      <c r="AM307" s="14"/>
      <c r="AN307" s="14"/>
      <c r="AO307" s="26">
        <f t="shared" si="175"/>
        <v>0</v>
      </c>
      <c r="AP307" s="14"/>
      <c r="AQ307" s="14"/>
      <c r="AR307" s="30"/>
      <c r="AS307" s="14"/>
      <c r="AT307" s="14"/>
      <c r="AU307" s="26"/>
      <c r="AV307" s="10"/>
      <c r="AW307" s="14"/>
      <c r="AX307" s="26"/>
      <c r="AY307" s="14"/>
      <c r="AZ307" s="14"/>
      <c r="BA307" s="30">
        <f t="shared" si="176"/>
        <v>0</v>
      </c>
      <c r="BF307" s="1" t="b">
        <f aca="true" t="shared" si="177" ref="BF307:BF339">IF(AND(AC307=0,AF307=0,AI307=0,AL307=0),TRUE,FALSE)</f>
        <v>1</v>
      </c>
      <c r="BH307" s="1">
        <f t="shared" si="131"/>
        <v>0</v>
      </c>
    </row>
    <row r="308" spans="1:60" s="61" customFormat="1" ht="14.25" hidden="1" outlineLevel="1">
      <c r="A308" s="61" t="s">
        <v>170</v>
      </c>
      <c r="B308" s="107" t="s">
        <v>171</v>
      </c>
      <c r="C308" s="107"/>
      <c r="D308" s="107"/>
      <c r="E308" s="108">
        <f aca="true" t="shared" si="178" ref="E308:E321">ROUND(AC308,round_as_displayed)</f>
        <v>0</v>
      </c>
      <c r="F308" s="107"/>
      <c r="G308" s="107"/>
      <c r="H308" s="108">
        <f aca="true" t="shared" si="179" ref="H308:H339">ROUND(AF308,round_as_displayed)</f>
        <v>0</v>
      </c>
      <c r="I308" s="107"/>
      <c r="J308" s="107"/>
      <c r="K308" s="108">
        <f aca="true" t="shared" si="180" ref="K308:K314">ROUND(AI308,round_as_displayed)</f>
        <v>0</v>
      </c>
      <c r="L308" s="107"/>
      <c r="M308" s="107"/>
      <c r="N308" s="108">
        <f aca="true" t="shared" si="181" ref="N308:N339">ROUND(AL308,round_as_displayed)</f>
        <v>0</v>
      </c>
      <c r="O308" s="107"/>
      <c r="P308" s="107"/>
      <c r="Q308" s="108">
        <f aca="true" t="shared" si="182" ref="Q308:Q339">E308+H308+K308+N308</f>
        <v>0</v>
      </c>
      <c r="R308" s="107"/>
      <c r="S308" s="107"/>
      <c r="T308" s="108">
        <f aca="true" t="shared" si="183" ref="T308:T337">ROUND(AR308,round_as_displayed)</f>
        <v>13996</v>
      </c>
      <c r="U308" s="107"/>
      <c r="V308" s="107"/>
      <c r="W308" s="108">
        <f aca="true" t="shared" si="184" ref="W308:W325">ROUND(AU308,round_as_displayed)</f>
        <v>640</v>
      </c>
      <c r="X308" s="107"/>
      <c r="Y308" s="107"/>
      <c r="Z308" s="108">
        <f aca="true" t="shared" si="185" ref="Z308:Z339">ROUND(AX308,round_as_displayed)</f>
        <v>0</v>
      </c>
      <c r="AC308" s="61">
        <v>0</v>
      </c>
      <c r="AF308" s="61">
        <v>0</v>
      </c>
      <c r="AI308" s="61">
        <v>0</v>
      </c>
      <c r="AO308" s="61">
        <f>AC308+AF308+AI308+AL308</f>
        <v>0</v>
      </c>
      <c r="AR308" s="61">
        <v>13996</v>
      </c>
      <c r="AU308" s="61">
        <v>640</v>
      </c>
      <c r="AX308" s="61">
        <v>0</v>
      </c>
      <c r="BA308" s="61">
        <f>AR308+AU308+AX308</f>
        <v>14636</v>
      </c>
      <c r="BC308" s="61">
        <v>14636</v>
      </c>
      <c r="BD308" s="63">
        <v>0</v>
      </c>
      <c r="BE308" s="63"/>
      <c r="BF308" s="61" t="b">
        <f t="shared" si="177"/>
        <v>1</v>
      </c>
      <c r="BH308" s="1">
        <f t="shared" si="131"/>
        <v>14636</v>
      </c>
    </row>
    <row r="309" spans="1:60" ht="14.25" collapsed="1">
      <c r="A309" s="1" t="s">
        <v>699</v>
      </c>
      <c r="B309" s="96" t="s">
        <v>171</v>
      </c>
      <c r="C309" s="89" t="s">
        <v>508</v>
      </c>
      <c r="D309" s="97"/>
      <c r="E309" s="98">
        <f t="shared" si="178"/>
        <v>0</v>
      </c>
      <c r="F309" s="97"/>
      <c r="G309" s="97"/>
      <c r="H309" s="98">
        <f t="shared" si="179"/>
        <v>0</v>
      </c>
      <c r="I309" s="97"/>
      <c r="J309" s="97"/>
      <c r="K309" s="98">
        <f t="shared" si="180"/>
        <v>0</v>
      </c>
      <c r="L309" s="97"/>
      <c r="M309" s="97"/>
      <c r="N309" s="98">
        <f t="shared" si="181"/>
        <v>14636</v>
      </c>
      <c r="O309" s="97"/>
      <c r="P309" s="97"/>
      <c r="Q309" s="99">
        <f t="shared" si="182"/>
        <v>14636</v>
      </c>
      <c r="R309" s="97"/>
      <c r="S309" s="97"/>
      <c r="T309" s="98">
        <f t="shared" si="183"/>
        <v>13996</v>
      </c>
      <c r="U309" s="97"/>
      <c r="V309" s="97"/>
      <c r="W309" s="98">
        <f t="shared" si="184"/>
        <v>640</v>
      </c>
      <c r="X309" s="92"/>
      <c r="Y309" s="97"/>
      <c r="Z309" s="98">
        <f t="shared" si="185"/>
        <v>0</v>
      </c>
      <c r="AB309" s="14"/>
      <c r="AC309" s="39">
        <v>0</v>
      </c>
      <c r="AD309" s="14"/>
      <c r="AE309" s="14"/>
      <c r="AF309" s="26">
        <v>0</v>
      </c>
      <c r="AG309" s="14"/>
      <c r="AH309" s="14"/>
      <c r="AI309" s="26">
        <v>0</v>
      </c>
      <c r="AJ309" s="14"/>
      <c r="AK309" s="14"/>
      <c r="AL309" s="26">
        <f>BC309</f>
        <v>14636</v>
      </c>
      <c r="AM309" s="14"/>
      <c r="AN309" s="14"/>
      <c r="AO309" s="26">
        <f t="shared" si="175"/>
        <v>14636</v>
      </c>
      <c r="AP309" s="14"/>
      <c r="AQ309" s="14"/>
      <c r="AR309" s="30">
        <v>13996</v>
      </c>
      <c r="AS309" s="14"/>
      <c r="AT309" s="14"/>
      <c r="AU309" s="26">
        <v>640</v>
      </c>
      <c r="AV309" s="10"/>
      <c r="AW309" s="14"/>
      <c r="AX309" s="26">
        <v>0</v>
      </c>
      <c r="AY309" s="14"/>
      <c r="AZ309" s="14"/>
      <c r="BA309" s="30">
        <f t="shared" si="176"/>
        <v>14636</v>
      </c>
      <c r="BC309" s="1">
        <v>14636</v>
      </c>
      <c r="BD309" s="1">
        <v>0</v>
      </c>
      <c r="BF309" s="1" t="b">
        <f t="shared" si="177"/>
        <v>0</v>
      </c>
      <c r="BH309" s="1">
        <f t="shared" si="131"/>
        <v>0</v>
      </c>
    </row>
    <row r="310" spans="1:60" s="61" customFormat="1" ht="14.25" hidden="1" outlineLevel="1">
      <c r="A310" s="61" t="s">
        <v>172</v>
      </c>
      <c r="B310" s="107" t="s">
        <v>173</v>
      </c>
      <c r="C310" s="107"/>
      <c r="D310" s="107"/>
      <c r="E310" s="108">
        <f t="shared" si="178"/>
        <v>60000</v>
      </c>
      <c r="F310" s="107"/>
      <c r="G310" s="107"/>
      <c r="H310" s="108">
        <f t="shared" si="179"/>
        <v>0</v>
      </c>
      <c r="I310" s="107"/>
      <c r="J310" s="107"/>
      <c r="K310" s="108">
        <f t="shared" si="180"/>
        <v>2906</v>
      </c>
      <c r="L310" s="107"/>
      <c r="M310" s="107"/>
      <c r="N310" s="108">
        <f t="shared" si="181"/>
        <v>0</v>
      </c>
      <c r="O310" s="107"/>
      <c r="P310" s="107"/>
      <c r="Q310" s="108">
        <f t="shared" si="182"/>
        <v>62906</v>
      </c>
      <c r="R310" s="107"/>
      <c r="S310" s="107"/>
      <c r="T310" s="108">
        <f t="shared" si="183"/>
        <v>1985</v>
      </c>
      <c r="U310" s="107"/>
      <c r="V310" s="107"/>
      <c r="W310" s="108">
        <f t="shared" si="184"/>
        <v>66853</v>
      </c>
      <c r="X310" s="107"/>
      <c r="Y310" s="107"/>
      <c r="Z310" s="108">
        <f t="shared" si="185"/>
        <v>0</v>
      </c>
      <c r="AC310" s="61">
        <v>60000</v>
      </c>
      <c r="AF310" s="61">
        <v>0</v>
      </c>
      <c r="AI310" s="61">
        <v>2905.57</v>
      </c>
      <c r="AO310" s="61">
        <f>AC310+AF310+AI310+AL310</f>
        <v>62905.57</v>
      </c>
      <c r="AR310" s="61">
        <v>1985</v>
      </c>
      <c r="AU310" s="61">
        <v>66852.57</v>
      </c>
      <c r="AX310" s="61">
        <v>0</v>
      </c>
      <c r="BA310" s="61">
        <f>AR310+AU310+AX310</f>
        <v>68837.57</v>
      </c>
      <c r="BC310" s="61">
        <v>5932</v>
      </c>
      <c r="BD310" s="63">
        <v>0</v>
      </c>
      <c r="BE310" s="63"/>
      <c r="BF310" s="61" t="b">
        <f t="shared" si="177"/>
        <v>0</v>
      </c>
      <c r="BH310" s="1">
        <f t="shared" si="131"/>
        <v>5932</v>
      </c>
    </row>
    <row r="311" spans="1:60" ht="14.25" collapsed="1">
      <c r="A311" s="1" t="s">
        <v>700</v>
      </c>
      <c r="B311" s="50" t="s">
        <v>379</v>
      </c>
      <c r="C311" s="6" t="s">
        <v>508</v>
      </c>
      <c r="D311" s="14"/>
      <c r="E311" s="21">
        <f t="shared" si="178"/>
        <v>60000</v>
      </c>
      <c r="F311" s="14"/>
      <c r="G311" s="14"/>
      <c r="H311" s="21">
        <f t="shared" si="179"/>
        <v>0</v>
      </c>
      <c r="I311" s="14"/>
      <c r="J311" s="14"/>
      <c r="K311" s="21">
        <f t="shared" si="180"/>
        <v>2906</v>
      </c>
      <c r="L311" s="14"/>
      <c r="M311" s="14"/>
      <c r="N311" s="21">
        <f t="shared" si="181"/>
        <v>5932</v>
      </c>
      <c r="O311" s="14"/>
      <c r="P311" s="14"/>
      <c r="Q311" s="30">
        <f t="shared" si="182"/>
        <v>68838</v>
      </c>
      <c r="R311" s="14"/>
      <c r="S311" s="14"/>
      <c r="T311" s="21">
        <f t="shared" si="183"/>
        <v>1985</v>
      </c>
      <c r="U311" s="14"/>
      <c r="V311" s="14"/>
      <c r="W311" s="21">
        <f t="shared" si="184"/>
        <v>66853</v>
      </c>
      <c r="X311" s="10"/>
      <c r="Y311" s="14"/>
      <c r="Z311" s="21">
        <f t="shared" si="185"/>
        <v>0</v>
      </c>
      <c r="AB311" s="14"/>
      <c r="AC311" s="39">
        <v>60000</v>
      </c>
      <c r="AD311" s="14"/>
      <c r="AE311" s="14"/>
      <c r="AF311" s="26">
        <v>0</v>
      </c>
      <c r="AG311" s="14"/>
      <c r="AH311" s="14"/>
      <c r="AI311" s="26">
        <v>2905.57</v>
      </c>
      <c r="AJ311" s="14"/>
      <c r="AK311" s="14"/>
      <c r="AL311" s="26">
        <f>BC311</f>
        <v>5932</v>
      </c>
      <c r="AM311" s="14"/>
      <c r="AN311" s="14"/>
      <c r="AO311" s="26">
        <f t="shared" si="175"/>
        <v>68837.57</v>
      </c>
      <c r="AP311" s="14"/>
      <c r="AQ311" s="14"/>
      <c r="AR311" s="30">
        <v>1985</v>
      </c>
      <c r="AS311" s="14"/>
      <c r="AT311" s="14"/>
      <c r="AU311" s="26">
        <v>66852.57</v>
      </c>
      <c r="AV311" s="10"/>
      <c r="AW311" s="14"/>
      <c r="AX311" s="26">
        <v>0</v>
      </c>
      <c r="AY311" s="14"/>
      <c r="AZ311" s="14"/>
      <c r="BA311" s="30">
        <f t="shared" si="176"/>
        <v>68837.57</v>
      </c>
      <c r="BC311" s="1">
        <v>5932</v>
      </c>
      <c r="BD311" s="1">
        <v>0</v>
      </c>
      <c r="BF311" s="1" t="b">
        <f t="shared" si="177"/>
        <v>0</v>
      </c>
      <c r="BH311" s="1">
        <f t="shared" si="131"/>
        <v>0</v>
      </c>
    </row>
    <row r="312" spans="1:60" s="61" customFormat="1" ht="14.25" hidden="1" outlineLevel="1">
      <c r="A312" s="61" t="s">
        <v>174</v>
      </c>
      <c r="B312" s="107" t="s">
        <v>175</v>
      </c>
      <c r="C312" s="107"/>
      <c r="D312" s="107"/>
      <c r="E312" s="108">
        <f t="shared" si="178"/>
        <v>0</v>
      </c>
      <c r="F312" s="107"/>
      <c r="G312" s="107"/>
      <c r="H312" s="108">
        <f t="shared" si="179"/>
        <v>0</v>
      </c>
      <c r="I312" s="107"/>
      <c r="J312" s="107"/>
      <c r="K312" s="108">
        <f t="shared" si="180"/>
        <v>0</v>
      </c>
      <c r="L312" s="107"/>
      <c r="M312" s="107"/>
      <c r="N312" s="108">
        <f t="shared" si="181"/>
        <v>0</v>
      </c>
      <c r="O312" s="107"/>
      <c r="P312" s="107"/>
      <c r="Q312" s="108">
        <f t="shared" si="182"/>
        <v>0</v>
      </c>
      <c r="R312" s="107"/>
      <c r="S312" s="107"/>
      <c r="T312" s="108">
        <f t="shared" si="183"/>
        <v>13679</v>
      </c>
      <c r="U312" s="107"/>
      <c r="V312" s="107"/>
      <c r="W312" s="108">
        <f t="shared" si="184"/>
        <v>0</v>
      </c>
      <c r="X312" s="107"/>
      <c r="Y312" s="107"/>
      <c r="Z312" s="108">
        <f t="shared" si="185"/>
        <v>0</v>
      </c>
      <c r="AC312" s="61">
        <v>0</v>
      </c>
      <c r="AF312" s="61">
        <v>0</v>
      </c>
      <c r="AI312" s="61">
        <v>0</v>
      </c>
      <c r="AO312" s="61">
        <f>AC312+AF312+AI312+AL312</f>
        <v>0</v>
      </c>
      <c r="AR312" s="61">
        <v>13679</v>
      </c>
      <c r="AU312" s="61">
        <v>0</v>
      </c>
      <c r="AX312" s="61">
        <v>0</v>
      </c>
      <c r="BA312" s="61">
        <f>AR312+AU312+AX312</f>
        <v>13679</v>
      </c>
      <c r="BC312" s="61">
        <v>13679</v>
      </c>
      <c r="BD312" s="63">
        <v>0</v>
      </c>
      <c r="BE312" s="63"/>
      <c r="BF312" s="61" t="b">
        <f t="shared" si="177"/>
        <v>1</v>
      </c>
      <c r="BH312" s="1">
        <f t="shared" si="131"/>
        <v>13679</v>
      </c>
    </row>
    <row r="313" spans="1:60" ht="14.25" collapsed="1">
      <c r="A313" s="1" t="s">
        <v>701</v>
      </c>
      <c r="B313" s="96" t="s">
        <v>380</v>
      </c>
      <c r="C313" s="89" t="s">
        <v>508</v>
      </c>
      <c r="D313" s="97"/>
      <c r="E313" s="98">
        <f t="shared" si="178"/>
        <v>0</v>
      </c>
      <c r="F313" s="97"/>
      <c r="G313" s="97"/>
      <c r="H313" s="98">
        <f t="shared" si="179"/>
        <v>0</v>
      </c>
      <c r="I313" s="97"/>
      <c r="J313" s="97"/>
      <c r="K313" s="98">
        <f t="shared" si="180"/>
        <v>0</v>
      </c>
      <c r="L313" s="97"/>
      <c r="M313" s="97"/>
      <c r="N313" s="98">
        <f t="shared" si="181"/>
        <v>13679</v>
      </c>
      <c r="O313" s="97"/>
      <c r="P313" s="97"/>
      <c r="Q313" s="99">
        <f t="shared" si="182"/>
        <v>13679</v>
      </c>
      <c r="R313" s="97"/>
      <c r="S313" s="97"/>
      <c r="T313" s="98">
        <f t="shared" si="183"/>
        <v>13679</v>
      </c>
      <c r="U313" s="97"/>
      <c r="V313" s="97"/>
      <c r="W313" s="98">
        <f t="shared" si="184"/>
        <v>0</v>
      </c>
      <c r="X313" s="92"/>
      <c r="Y313" s="97"/>
      <c r="Z313" s="98">
        <f t="shared" si="185"/>
        <v>0</v>
      </c>
      <c r="AB313" s="14"/>
      <c r="AC313" s="39">
        <v>0</v>
      </c>
      <c r="AD313" s="14"/>
      <c r="AE313" s="14"/>
      <c r="AF313" s="26">
        <v>0</v>
      </c>
      <c r="AG313" s="14"/>
      <c r="AH313" s="14"/>
      <c r="AI313" s="26">
        <v>0</v>
      </c>
      <c r="AJ313" s="14"/>
      <c r="AK313" s="14"/>
      <c r="AL313" s="26">
        <f>BC313</f>
        <v>13679</v>
      </c>
      <c r="AM313" s="14"/>
      <c r="AN313" s="14"/>
      <c r="AO313" s="26">
        <f t="shared" si="175"/>
        <v>13679</v>
      </c>
      <c r="AP313" s="14"/>
      <c r="AQ313" s="14"/>
      <c r="AR313" s="30">
        <v>13679</v>
      </c>
      <c r="AS313" s="14"/>
      <c r="AT313" s="14"/>
      <c r="AU313" s="26">
        <v>0</v>
      </c>
      <c r="AV313" s="10"/>
      <c r="AW313" s="14"/>
      <c r="AX313" s="26">
        <v>0</v>
      </c>
      <c r="AY313" s="14"/>
      <c r="AZ313" s="14"/>
      <c r="BA313" s="30">
        <f t="shared" si="176"/>
        <v>13679</v>
      </c>
      <c r="BC313" s="1">
        <v>13679</v>
      </c>
      <c r="BD313" s="1">
        <v>0</v>
      </c>
      <c r="BF313" s="1" t="b">
        <f t="shared" si="177"/>
        <v>0</v>
      </c>
      <c r="BH313" s="1">
        <f t="shared" si="131"/>
        <v>0</v>
      </c>
    </row>
    <row r="314" spans="1:60" s="61" customFormat="1" ht="14.25" hidden="1" outlineLevel="1">
      <c r="A314" s="61" t="s">
        <v>176</v>
      </c>
      <c r="B314" s="107" t="s">
        <v>177</v>
      </c>
      <c r="C314" s="107"/>
      <c r="D314" s="107"/>
      <c r="E314" s="108">
        <f t="shared" si="178"/>
        <v>0</v>
      </c>
      <c r="F314" s="107"/>
      <c r="G314" s="107"/>
      <c r="H314" s="108">
        <f t="shared" si="179"/>
        <v>0</v>
      </c>
      <c r="I314" s="107"/>
      <c r="J314" s="107"/>
      <c r="K314" s="108">
        <f t="shared" si="180"/>
        <v>40365</v>
      </c>
      <c r="L314" s="107"/>
      <c r="M314" s="107"/>
      <c r="N314" s="108">
        <f t="shared" si="181"/>
        <v>0</v>
      </c>
      <c r="O314" s="107"/>
      <c r="P314" s="107"/>
      <c r="Q314" s="108">
        <f t="shared" si="182"/>
        <v>40365</v>
      </c>
      <c r="R314" s="107"/>
      <c r="S314" s="107"/>
      <c r="T314" s="108">
        <f t="shared" si="183"/>
        <v>26205</v>
      </c>
      <c r="U314" s="107"/>
      <c r="V314" s="107"/>
      <c r="W314" s="108">
        <f t="shared" si="184"/>
        <v>8092</v>
      </c>
      <c r="X314" s="107"/>
      <c r="Y314" s="107"/>
      <c r="Z314" s="108">
        <f t="shared" si="185"/>
        <v>10209</v>
      </c>
      <c r="AC314" s="61">
        <v>0</v>
      </c>
      <c r="AF314" s="61">
        <v>0</v>
      </c>
      <c r="AI314" s="61">
        <v>40364.84</v>
      </c>
      <c r="AO314" s="61">
        <f>AC314+AF314+AI314+AL314</f>
        <v>40364.84</v>
      </c>
      <c r="AR314" s="61">
        <v>26205.43</v>
      </c>
      <c r="AU314" s="61">
        <v>8091.98</v>
      </c>
      <c r="AX314" s="61">
        <v>10208.96</v>
      </c>
      <c r="BA314" s="61">
        <f>AR314+AU314+AX314</f>
        <v>44506.37</v>
      </c>
      <c r="BC314" s="61">
        <v>4141.53</v>
      </c>
      <c r="BD314" s="63">
        <v>1400</v>
      </c>
      <c r="BE314" s="63"/>
      <c r="BF314" s="61" t="b">
        <f t="shared" si="177"/>
        <v>0</v>
      </c>
      <c r="BH314" s="1">
        <f t="shared" si="131"/>
        <v>4141</v>
      </c>
    </row>
    <row r="315" spans="1:60" ht="14.25" collapsed="1">
      <c r="A315" s="1" t="s">
        <v>702</v>
      </c>
      <c r="B315" s="50" t="s">
        <v>177</v>
      </c>
      <c r="C315" s="6" t="s">
        <v>508</v>
      </c>
      <c r="D315" s="14"/>
      <c r="E315" s="21">
        <f t="shared" si="178"/>
        <v>0</v>
      </c>
      <c r="F315" s="14"/>
      <c r="G315" s="14"/>
      <c r="H315" s="21">
        <f t="shared" si="179"/>
        <v>0</v>
      </c>
      <c r="I315" s="14"/>
      <c r="J315" s="14"/>
      <c r="K315" s="21">
        <f>ROUND(AI315,round_as_displayed)-1</f>
        <v>40364</v>
      </c>
      <c r="L315" s="14"/>
      <c r="M315" s="14"/>
      <c r="N315" s="21">
        <f t="shared" si="181"/>
        <v>4142</v>
      </c>
      <c r="O315" s="14"/>
      <c r="P315" s="14"/>
      <c r="Q315" s="30">
        <f t="shared" si="182"/>
        <v>44506</v>
      </c>
      <c r="R315" s="14"/>
      <c r="S315" s="14"/>
      <c r="T315" s="21">
        <f t="shared" si="183"/>
        <v>26205</v>
      </c>
      <c r="U315" s="14"/>
      <c r="V315" s="14"/>
      <c r="W315" s="21">
        <f t="shared" si="184"/>
        <v>8092</v>
      </c>
      <c r="X315" s="10"/>
      <c r="Y315" s="14"/>
      <c r="Z315" s="21">
        <f t="shared" si="185"/>
        <v>10209</v>
      </c>
      <c r="AB315" s="14"/>
      <c r="AC315" s="39">
        <v>0</v>
      </c>
      <c r="AD315" s="14"/>
      <c r="AE315" s="14"/>
      <c r="AF315" s="26">
        <v>0</v>
      </c>
      <c r="AG315" s="14"/>
      <c r="AH315" s="14"/>
      <c r="AI315" s="26">
        <v>40364.84</v>
      </c>
      <c r="AJ315" s="14"/>
      <c r="AK315" s="14"/>
      <c r="AL315" s="26">
        <f>BC315</f>
        <v>4141.53</v>
      </c>
      <c r="AM315" s="14"/>
      <c r="AN315" s="14"/>
      <c r="AO315" s="26">
        <f t="shared" si="175"/>
        <v>44506.369999999995</v>
      </c>
      <c r="AP315" s="14"/>
      <c r="AQ315" s="14"/>
      <c r="AR315" s="30">
        <v>26205.43</v>
      </c>
      <c r="AS315" s="14"/>
      <c r="AT315" s="14"/>
      <c r="AU315" s="26">
        <v>8091.98</v>
      </c>
      <c r="AV315" s="10"/>
      <c r="AW315" s="14"/>
      <c r="AX315" s="26">
        <v>10208.96</v>
      </c>
      <c r="AY315" s="14"/>
      <c r="AZ315" s="14"/>
      <c r="BA315" s="30">
        <f t="shared" si="176"/>
        <v>44506.37</v>
      </c>
      <c r="BC315" s="1">
        <v>4141.53</v>
      </c>
      <c r="BD315" s="1">
        <v>1400</v>
      </c>
      <c r="BF315" s="1" t="b">
        <f t="shared" si="177"/>
        <v>0</v>
      </c>
      <c r="BH315" s="1">
        <f t="shared" si="131"/>
        <v>0</v>
      </c>
    </row>
    <row r="316" spans="1:60" s="61" customFormat="1" ht="14.25" hidden="1" outlineLevel="1">
      <c r="A316" s="61" t="s">
        <v>178</v>
      </c>
      <c r="B316" s="107" t="s">
        <v>179</v>
      </c>
      <c r="C316" s="107"/>
      <c r="D316" s="107"/>
      <c r="E316" s="108">
        <f t="shared" si="178"/>
        <v>43130</v>
      </c>
      <c r="F316" s="107"/>
      <c r="G316" s="107"/>
      <c r="H316" s="108">
        <f t="shared" si="179"/>
        <v>0</v>
      </c>
      <c r="I316" s="107"/>
      <c r="J316" s="107"/>
      <c r="K316" s="108">
        <f aca="true" t="shared" si="186" ref="K316:K339">ROUND(AI316,round_as_displayed)</f>
        <v>0</v>
      </c>
      <c r="L316" s="107"/>
      <c r="M316" s="107"/>
      <c r="N316" s="108">
        <f t="shared" si="181"/>
        <v>0</v>
      </c>
      <c r="O316" s="107"/>
      <c r="P316" s="107"/>
      <c r="Q316" s="108">
        <f t="shared" si="182"/>
        <v>43130</v>
      </c>
      <c r="R316" s="107"/>
      <c r="S316" s="107"/>
      <c r="T316" s="108">
        <f t="shared" si="183"/>
        <v>52450</v>
      </c>
      <c r="U316" s="107"/>
      <c r="V316" s="107"/>
      <c r="W316" s="108">
        <f t="shared" si="184"/>
        <v>21286</v>
      </c>
      <c r="X316" s="107"/>
      <c r="Y316" s="107"/>
      <c r="Z316" s="108">
        <f t="shared" si="185"/>
        <v>0</v>
      </c>
      <c r="AC316" s="61">
        <v>43129.86</v>
      </c>
      <c r="AF316" s="61">
        <v>0</v>
      </c>
      <c r="AI316" s="61">
        <v>0</v>
      </c>
      <c r="AO316" s="61">
        <f>AC316+AF316+AI316+AL316</f>
        <v>43129.86</v>
      </c>
      <c r="AR316" s="61">
        <v>52450</v>
      </c>
      <c r="AU316" s="61">
        <v>21285.86</v>
      </c>
      <c r="AX316" s="61">
        <v>0</v>
      </c>
      <c r="BA316" s="61">
        <f>AR316+AU316+AX316</f>
        <v>73735.86</v>
      </c>
      <c r="BC316" s="61">
        <v>30606</v>
      </c>
      <c r="BD316" s="63">
        <v>0</v>
      </c>
      <c r="BE316" s="63"/>
      <c r="BF316" s="61" t="b">
        <f t="shared" si="177"/>
        <v>0</v>
      </c>
      <c r="BH316" s="1">
        <f t="shared" si="131"/>
        <v>30606</v>
      </c>
    </row>
    <row r="317" spans="1:60" ht="14.25" collapsed="1">
      <c r="A317" s="1" t="s">
        <v>703</v>
      </c>
      <c r="B317" s="96" t="s">
        <v>179</v>
      </c>
      <c r="C317" s="89" t="s">
        <v>508</v>
      </c>
      <c r="D317" s="97"/>
      <c r="E317" s="98">
        <f t="shared" si="178"/>
        <v>43130</v>
      </c>
      <c r="F317" s="97"/>
      <c r="G317" s="97"/>
      <c r="H317" s="98">
        <f t="shared" si="179"/>
        <v>0</v>
      </c>
      <c r="I317" s="97"/>
      <c r="J317" s="97"/>
      <c r="K317" s="98">
        <f t="shared" si="186"/>
        <v>0</v>
      </c>
      <c r="L317" s="97"/>
      <c r="M317" s="97"/>
      <c r="N317" s="98">
        <f t="shared" si="181"/>
        <v>30606</v>
      </c>
      <c r="O317" s="97"/>
      <c r="P317" s="97"/>
      <c r="Q317" s="99">
        <f t="shared" si="182"/>
        <v>73736</v>
      </c>
      <c r="R317" s="97"/>
      <c r="S317" s="97"/>
      <c r="T317" s="98">
        <f t="shared" si="183"/>
        <v>52450</v>
      </c>
      <c r="U317" s="97"/>
      <c r="V317" s="97"/>
      <c r="W317" s="98">
        <f t="shared" si="184"/>
        <v>21286</v>
      </c>
      <c r="X317" s="92"/>
      <c r="Y317" s="97"/>
      <c r="Z317" s="98">
        <f t="shared" si="185"/>
        <v>0</v>
      </c>
      <c r="AB317" s="14"/>
      <c r="AC317" s="39">
        <v>43129.86</v>
      </c>
      <c r="AD317" s="14"/>
      <c r="AE317" s="14"/>
      <c r="AF317" s="26">
        <v>0</v>
      </c>
      <c r="AG317" s="14"/>
      <c r="AH317" s="14"/>
      <c r="AI317" s="26">
        <v>0</v>
      </c>
      <c r="AJ317" s="14"/>
      <c r="AK317" s="14"/>
      <c r="AL317" s="26">
        <f>BC317</f>
        <v>30606</v>
      </c>
      <c r="AM317" s="14"/>
      <c r="AN317" s="14"/>
      <c r="AO317" s="26">
        <f t="shared" si="175"/>
        <v>73735.86</v>
      </c>
      <c r="AP317" s="14"/>
      <c r="AQ317" s="14"/>
      <c r="AR317" s="30">
        <v>52450</v>
      </c>
      <c r="AS317" s="14"/>
      <c r="AT317" s="14"/>
      <c r="AU317" s="26">
        <v>21285.86</v>
      </c>
      <c r="AV317" s="10"/>
      <c r="AW317" s="14"/>
      <c r="AX317" s="26">
        <v>0</v>
      </c>
      <c r="AY317" s="14"/>
      <c r="AZ317" s="14"/>
      <c r="BA317" s="30">
        <f t="shared" si="176"/>
        <v>73735.86</v>
      </c>
      <c r="BC317" s="1">
        <v>30606</v>
      </c>
      <c r="BD317" s="1">
        <v>0</v>
      </c>
      <c r="BF317" s="1" t="b">
        <f t="shared" si="177"/>
        <v>0</v>
      </c>
      <c r="BH317" s="1">
        <f t="shared" si="131"/>
        <v>0</v>
      </c>
    </row>
    <row r="318" spans="1:60" s="61" customFormat="1" ht="14.25" hidden="1" outlineLevel="1">
      <c r="A318" s="61" t="s">
        <v>180</v>
      </c>
      <c r="B318" s="107" t="s">
        <v>181</v>
      </c>
      <c r="C318" s="107"/>
      <c r="D318" s="107"/>
      <c r="E318" s="108">
        <f t="shared" si="178"/>
        <v>65780</v>
      </c>
      <c r="F318" s="107"/>
      <c r="G318" s="107"/>
      <c r="H318" s="108">
        <f t="shared" si="179"/>
        <v>0</v>
      </c>
      <c r="I318" s="107"/>
      <c r="J318" s="107"/>
      <c r="K318" s="108">
        <f t="shared" si="186"/>
        <v>0</v>
      </c>
      <c r="L318" s="107"/>
      <c r="M318" s="107"/>
      <c r="N318" s="108">
        <f t="shared" si="181"/>
        <v>0</v>
      </c>
      <c r="O318" s="107"/>
      <c r="P318" s="107"/>
      <c r="Q318" s="108">
        <f t="shared" si="182"/>
        <v>65780</v>
      </c>
      <c r="R318" s="107"/>
      <c r="S318" s="107"/>
      <c r="T318" s="108">
        <f t="shared" si="183"/>
        <v>29110</v>
      </c>
      <c r="U318" s="107"/>
      <c r="V318" s="107"/>
      <c r="W318" s="108">
        <f t="shared" si="184"/>
        <v>40849</v>
      </c>
      <c r="X318" s="107"/>
      <c r="Y318" s="107"/>
      <c r="Z318" s="108">
        <f t="shared" si="185"/>
        <v>0</v>
      </c>
      <c r="AC318" s="61">
        <v>65779.69</v>
      </c>
      <c r="AF318" s="61">
        <v>0</v>
      </c>
      <c r="AI318" s="61">
        <v>0</v>
      </c>
      <c r="AO318" s="61">
        <f>AC318+AF318+AI318+AL318</f>
        <v>65779.69</v>
      </c>
      <c r="AR318" s="61">
        <v>29110.08</v>
      </c>
      <c r="AU318" s="61">
        <v>40848.98</v>
      </c>
      <c r="AX318" s="61">
        <v>0</v>
      </c>
      <c r="BA318" s="61">
        <f>AR318+AU318+AX318</f>
        <v>69959.06</v>
      </c>
      <c r="BC318" s="61">
        <v>4179.37</v>
      </c>
      <c r="BD318" s="63">
        <v>-4940.64</v>
      </c>
      <c r="BE318" s="63"/>
      <c r="BF318" s="61" t="b">
        <f t="shared" si="177"/>
        <v>0</v>
      </c>
      <c r="BH318" s="1">
        <f t="shared" si="131"/>
        <v>4179</v>
      </c>
    </row>
    <row r="319" spans="1:60" s="61" customFormat="1" ht="14.25" hidden="1" outlineLevel="1">
      <c r="A319" s="61" t="s">
        <v>246</v>
      </c>
      <c r="B319" s="107" t="s">
        <v>419</v>
      </c>
      <c r="C319" s="107"/>
      <c r="D319" s="107"/>
      <c r="E319" s="108">
        <f t="shared" si="178"/>
        <v>12500</v>
      </c>
      <c r="F319" s="107"/>
      <c r="G319" s="107"/>
      <c r="H319" s="108">
        <f t="shared" si="179"/>
        <v>0</v>
      </c>
      <c r="I319" s="107"/>
      <c r="J319" s="107"/>
      <c r="K319" s="108">
        <f t="shared" si="186"/>
        <v>0</v>
      </c>
      <c r="L319" s="107"/>
      <c r="M319" s="107"/>
      <c r="N319" s="108">
        <f t="shared" si="181"/>
        <v>0</v>
      </c>
      <c r="O319" s="107"/>
      <c r="P319" s="107"/>
      <c r="Q319" s="108">
        <f t="shared" si="182"/>
        <v>12500</v>
      </c>
      <c r="R319" s="107"/>
      <c r="S319" s="107"/>
      <c r="T319" s="108">
        <f t="shared" si="183"/>
        <v>9470</v>
      </c>
      <c r="U319" s="107"/>
      <c r="V319" s="107"/>
      <c r="W319" s="108">
        <f t="shared" si="184"/>
        <v>3030</v>
      </c>
      <c r="X319" s="107"/>
      <c r="Y319" s="107"/>
      <c r="Z319" s="108">
        <f t="shared" si="185"/>
        <v>0</v>
      </c>
      <c r="AC319" s="61">
        <v>12500</v>
      </c>
      <c r="AF319" s="61">
        <v>0</v>
      </c>
      <c r="AI319" s="61">
        <v>0</v>
      </c>
      <c r="AO319" s="61">
        <f>AC319+AF319+AI319+AL319</f>
        <v>12500</v>
      </c>
      <c r="AR319" s="61">
        <v>9470.4</v>
      </c>
      <c r="AU319" s="61">
        <v>3029.6</v>
      </c>
      <c r="AX319" s="61">
        <v>0</v>
      </c>
      <c r="BA319" s="61">
        <f>AR319+AU319+AX319</f>
        <v>12500</v>
      </c>
      <c r="BC319" s="61">
        <v>0</v>
      </c>
      <c r="BD319" s="63">
        <v>0</v>
      </c>
      <c r="BE319" s="63"/>
      <c r="BF319" s="61" t="b">
        <f t="shared" si="177"/>
        <v>0</v>
      </c>
      <c r="BH319" s="1">
        <f t="shared" si="131"/>
        <v>0</v>
      </c>
    </row>
    <row r="320" spans="1:60" ht="14.25" collapsed="1">
      <c r="A320" s="1" t="s">
        <v>704</v>
      </c>
      <c r="B320" s="50" t="s">
        <v>61</v>
      </c>
      <c r="C320" s="6" t="s">
        <v>508</v>
      </c>
      <c r="D320" s="14"/>
      <c r="E320" s="21">
        <f t="shared" si="178"/>
        <v>78280</v>
      </c>
      <c r="F320" s="14"/>
      <c r="G320" s="14"/>
      <c r="H320" s="21">
        <f t="shared" si="179"/>
        <v>0</v>
      </c>
      <c r="I320" s="14"/>
      <c r="J320" s="14"/>
      <c r="K320" s="21">
        <f t="shared" si="186"/>
        <v>0</v>
      </c>
      <c r="L320" s="14"/>
      <c r="M320" s="14"/>
      <c r="N320" s="21">
        <f t="shared" si="181"/>
        <v>4179</v>
      </c>
      <c r="O320" s="14"/>
      <c r="P320" s="14"/>
      <c r="Q320" s="30">
        <f t="shared" si="182"/>
        <v>82459</v>
      </c>
      <c r="R320" s="14"/>
      <c r="S320" s="14"/>
      <c r="T320" s="21">
        <f t="shared" si="183"/>
        <v>38580</v>
      </c>
      <c r="U320" s="14"/>
      <c r="V320" s="14"/>
      <c r="W320" s="21">
        <f t="shared" si="184"/>
        <v>43879</v>
      </c>
      <c r="X320" s="10"/>
      <c r="Y320" s="14"/>
      <c r="Z320" s="21">
        <f t="shared" si="185"/>
        <v>0</v>
      </c>
      <c r="AB320" s="14"/>
      <c r="AC320" s="39">
        <v>78279.69</v>
      </c>
      <c r="AD320" s="14"/>
      <c r="AE320" s="14"/>
      <c r="AF320" s="26">
        <v>0</v>
      </c>
      <c r="AG320" s="14"/>
      <c r="AH320" s="14"/>
      <c r="AI320" s="26">
        <v>0</v>
      </c>
      <c r="AJ320" s="14"/>
      <c r="AK320" s="14"/>
      <c r="AL320" s="26">
        <f>BC320</f>
        <v>4179.37</v>
      </c>
      <c r="AM320" s="14"/>
      <c r="AN320" s="14"/>
      <c r="AO320" s="26">
        <f t="shared" si="175"/>
        <v>82459.06</v>
      </c>
      <c r="AP320" s="14"/>
      <c r="AQ320" s="14"/>
      <c r="AR320" s="30">
        <v>38580.48</v>
      </c>
      <c r="AS320" s="14"/>
      <c r="AT320" s="14"/>
      <c r="AU320" s="26">
        <v>43878.58</v>
      </c>
      <c r="AV320" s="10"/>
      <c r="AW320" s="14"/>
      <c r="AX320" s="26">
        <v>0</v>
      </c>
      <c r="AY320" s="14"/>
      <c r="AZ320" s="14"/>
      <c r="BA320" s="30">
        <f t="shared" si="176"/>
        <v>82459.06</v>
      </c>
      <c r="BC320" s="1">
        <v>4179.37</v>
      </c>
      <c r="BD320" s="1">
        <v>-4940.64</v>
      </c>
      <c r="BF320" s="1" t="b">
        <f t="shared" si="177"/>
        <v>0</v>
      </c>
      <c r="BH320" s="1">
        <f t="shared" si="131"/>
        <v>0</v>
      </c>
    </row>
    <row r="321" spans="1:60" s="61" customFormat="1" ht="14.25" hidden="1" outlineLevel="1">
      <c r="A321" s="61" t="s">
        <v>184</v>
      </c>
      <c r="B321" s="107" t="s">
        <v>185</v>
      </c>
      <c r="C321" s="107"/>
      <c r="D321" s="107"/>
      <c r="E321" s="108">
        <f t="shared" si="178"/>
        <v>468756</v>
      </c>
      <c r="F321" s="107"/>
      <c r="G321" s="107"/>
      <c r="H321" s="108">
        <f t="shared" si="179"/>
        <v>93743</v>
      </c>
      <c r="I321" s="107"/>
      <c r="J321" s="107"/>
      <c r="K321" s="108">
        <f t="shared" si="186"/>
        <v>152801</v>
      </c>
      <c r="L321" s="107"/>
      <c r="M321" s="107"/>
      <c r="N321" s="108">
        <f t="shared" si="181"/>
        <v>0</v>
      </c>
      <c r="O321" s="107"/>
      <c r="P321" s="107"/>
      <c r="Q321" s="108">
        <f t="shared" si="182"/>
        <v>715300</v>
      </c>
      <c r="R321" s="107"/>
      <c r="S321" s="107"/>
      <c r="T321" s="108">
        <f t="shared" si="183"/>
        <v>381180</v>
      </c>
      <c r="U321" s="107"/>
      <c r="V321" s="107"/>
      <c r="W321" s="108">
        <f t="shared" si="184"/>
        <v>198641</v>
      </c>
      <c r="X321" s="107"/>
      <c r="Y321" s="107"/>
      <c r="Z321" s="108">
        <f t="shared" si="185"/>
        <v>135478</v>
      </c>
      <c r="AC321" s="61">
        <v>468755.92</v>
      </c>
      <c r="AF321" s="61">
        <v>93742.64</v>
      </c>
      <c r="AI321" s="61">
        <v>152801.08</v>
      </c>
      <c r="AO321" s="61">
        <f>AC321+AF321+AI321+AL321</f>
        <v>715299.6399999999</v>
      </c>
      <c r="AR321" s="61">
        <v>381179.71</v>
      </c>
      <c r="AU321" s="61">
        <v>198641.49</v>
      </c>
      <c r="AX321" s="61">
        <v>135478.44</v>
      </c>
      <c r="BA321" s="61">
        <f>AR321+AU321+AX321</f>
        <v>715299.6399999999</v>
      </c>
      <c r="BC321" s="61">
        <v>0</v>
      </c>
      <c r="BD321" s="63">
        <v>357.5</v>
      </c>
      <c r="BE321" s="63"/>
      <c r="BF321" s="61" t="b">
        <f t="shared" si="177"/>
        <v>0</v>
      </c>
      <c r="BH321" s="1">
        <f t="shared" si="131"/>
        <v>-1</v>
      </c>
    </row>
    <row r="322" spans="1:60" ht="14.25" collapsed="1">
      <c r="A322" s="1" t="s">
        <v>85</v>
      </c>
      <c r="B322" s="96" t="s">
        <v>383</v>
      </c>
      <c r="C322" s="89" t="s">
        <v>508</v>
      </c>
      <c r="D322" s="97"/>
      <c r="E322" s="98">
        <f>ROUND(AC322,round_as_displayed)-1</f>
        <v>468755</v>
      </c>
      <c r="F322" s="97"/>
      <c r="G322" s="97"/>
      <c r="H322" s="98">
        <f t="shared" si="179"/>
        <v>93743</v>
      </c>
      <c r="I322" s="97"/>
      <c r="J322" s="97"/>
      <c r="K322" s="98">
        <f t="shared" si="186"/>
        <v>152801</v>
      </c>
      <c r="L322" s="97"/>
      <c r="M322" s="97"/>
      <c r="N322" s="98">
        <f t="shared" si="181"/>
        <v>0</v>
      </c>
      <c r="O322" s="97"/>
      <c r="P322" s="97"/>
      <c r="Q322" s="99">
        <f t="shared" si="182"/>
        <v>715299</v>
      </c>
      <c r="R322" s="97"/>
      <c r="S322" s="97"/>
      <c r="T322" s="98">
        <f t="shared" si="183"/>
        <v>381180</v>
      </c>
      <c r="U322" s="97"/>
      <c r="V322" s="97"/>
      <c r="W322" s="98">
        <f t="shared" si="184"/>
        <v>198641</v>
      </c>
      <c r="X322" s="92"/>
      <c r="Y322" s="97"/>
      <c r="Z322" s="98">
        <f t="shared" si="185"/>
        <v>135478</v>
      </c>
      <c r="AB322" s="14"/>
      <c r="AC322" s="39">
        <v>468755.92</v>
      </c>
      <c r="AD322" s="14"/>
      <c r="AE322" s="14"/>
      <c r="AF322" s="26">
        <v>93742.64</v>
      </c>
      <c r="AG322" s="14"/>
      <c r="AH322" s="14"/>
      <c r="AI322" s="26">
        <v>152801.08</v>
      </c>
      <c r="AJ322" s="14"/>
      <c r="AK322" s="14"/>
      <c r="AL322" s="26">
        <f>BC322</f>
        <v>0</v>
      </c>
      <c r="AM322" s="14"/>
      <c r="AN322" s="14"/>
      <c r="AO322" s="26">
        <f>AC322+AF322+AI322+AL322</f>
        <v>715299.6399999999</v>
      </c>
      <c r="AP322" s="14"/>
      <c r="AQ322" s="14"/>
      <c r="AR322" s="30">
        <v>381179.71</v>
      </c>
      <c r="AS322" s="14"/>
      <c r="AT322" s="14"/>
      <c r="AU322" s="26">
        <v>198641.49</v>
      </c>
      <c r="AV322" s="10"/>
      <c r="AW322" s="14"/>
      <c r="AX322" s="26">
        <v>135478.44</v>
      </c>
      <c r="AY322" s="14"/>
      <c r="AZ322" s="14"/>
      <c r="BA322" s="30">
        <f>AR322+AU322+AX322</f>
        <v>715299.6399999999</v>
      </c>
      <c r="BC322" s="1">
        <v>0</v>
      </c>
      <c r="BD322" s="1">
        <v>357.5</v>
      </c>
      <c r="BF322" s="1" t="b">
        <f t="shared" si="177"/>
        <v>0</v>
      </c>
      <c r="BH322" s="1">
        <f aca="true" t="shared" si="187" ref="BH322:BH385">SUM(T322:Z322)-SUM(E322:N322)</f>
        <v>0</v>
      </c>
    </row>
    <row r="323" spans="1:60" ht="14.25" hidden="1">
      <c r="A323" s="1" t="s">
        <v>705</v>
      </c>
      <c r="B323" s="96" t="s">
        <v>381</v>
      </c>
      <c r="C323" s="89" t="s">
        <v>508</v>
      </c>
      <c r="D323" s="97"/>
      <c r="E323" s="98">
        <f aca="true" t="shared" si="188" ref="E323:E339">ROUND(AC323,round_as_displayed)</f>
        <v>0</v>
      </c>
      <c r="F323" s="97"/>
      <c r="G323" s="97"/>
      <c r="H323" s="98">
        <f t="shared" si="179"/>
        <v>0</v>
      </c>
      <c r="I323" s="97"/>
      <c r="J323" s="97"/>
      <c r="K323" s="98">
        <f t="shared" si="186"/>
        <v>0</v>
      </c>
      <c r="L323" s="97"/>
      <c r="M323" s="97"/>
      <c r="N323" s="98">
        <f t="shared" si="181"/>
        <v>0</v>
      </c>
      <c r="O323" s="97"/>
      <c r="P323" s="97"/>
      <c r="Q323" s="99">
        <f t="shared" si="182"/>
        <v>0</v>
      </c>
      <c r="R323" s="97"/>
      <c r="S323" s="97"/>
      <c r="T323" s="98">
        <f t="shared" si="183"/>
        <v>0</v>
      </c>
      <c r="U323" s="97"/>
      <c r="V323" s="97"/>
      <c r="W323" s="98">
        <f t="shared" si="184"/>
        <v>0</v>
      </c>
      <c r="X323" s="92"/>
      <c r="Y323" s="97"/>
      <c r="Z323" s="98">
        <f t="shared" si="185"/>
        <v>0</v>
      </c>
      <c r="AB323" s="14"/>
      <c r="AC323" s="39">
        <v>0</v>
      </c>
      <c r="AD323" s="14"/>
      <c r="AE323" s="14"/>
      <c r="AF323" s="26">
        <v>0</v>
      </c>
      <c r="AG323" s="14"/>
      <c r="AH323" s="14"/>
      <c r="AI323" s="26">
        <v>0</v>
      </c>
      <c r="AJ323" s="14"/>
      <c r="AK323" s="14"/>
      <c r="AL323" s="26">
        <f>BC323</f>
        <v>0</v>
      </c>
      <c r="AM323" s="14"/>
      <c r="AN323" s="14"/>
      <c r="AO323" s="26">
        <f t="shared" si="175"/>
        <v>0</v>
      </c>
      <c r="AP323" s="14"/>
      <c r="AQ323" s="14"/>
      <c r="AR323" s="30">
        <v>0</v>
      </c>
      <c r="AS323" s="14"/>
      <c r="AT323" s="14"/>
      <c r="AU323" s="26">
        <v>0</v>
      </c>
      <c r="AV323" s="10"/>
      <c r="AW323" s="14"/>
      <c r="AX323" s="26">
        <v>0</v>
      </c>
      <c r="AY323" s="14"/>
      <c r="AZ323" s="14"/>
      <c r="BA323" s="30">
        <f t="shared" si="176"/>
        <v>0</v>
      </c>
      <c r="BC323" s="1">
        <v>0</v>
      </c>
      <c r="BD323" s="1">
        <v>0</v>
      </c>
      <c r="BF323" s="1" t="b">
        <f t="shared" si="177"/>
        <v>1</v>
      </c>
      <c r="BH323" s="1">
        <f t="shared" si="187"/>
        <v>0</v>
      </c>
    </row>
    <row r="324" spans="1:60" ht="14.25" hidden="1">
      <c r="A324" s="1" t="s">
        <v>706</v>
      </c>
      <c r="B324" s="96" t="s">
        <v>382</v>
      </c>
      <c r="C324" s="89" t="s">
        <v>508</v>
      </c>
      <c r="D324" s="97"/>
      <c r="E324" s="98">
        <f t="shared" si="188"/>
        <v>0</v>
      </c>
      <c r="F324" s="97"/>
      <c r="G324" s="97"/>
      <c r="H324" s="98">
        <f t="shared" si="179"/>
        <v>0</v>
      </c>
      <c r="I324" s="97"/>
      <c r="J324" s="97"/>
      <c r="K324" s="98">
        <f t="shared" si="186"/>
        <v>0</v>
      </c>
      <c r="L324" s="97"/>
      <c r="M324" s="97"/>
      <c r="N324" s="98">
        <f t="shared" si="181"/>
        <v>0</v>
      </c>
      <c r="O324" s="97"/>
      <c r="P324" s="97"/>
      <c r="Q324" s="99">
        <f t="shared" si="182"/>
        <v>0</v>
      </c>
      <c r="R324" s="97"/>
      <c r="S324" s="97"/>
      <c r="T324" s="98">
        <f t="shared" si="183"/>
        <v>0</v>
      </c>
      <c r="U324" s="97"/>
      <c r="V324" s="97"/>
      <c r="W324" s="98">
        <f t="shared" si="184"/>
        <v>0</v>
      </c>
      <c r="X324" s="92"/>
      <c r="Y324" s="97"/>
      <c r="Z324" s="98">
        <f t="shared" si="185"/>
        <v>0</v>
      </c>
      <c r="AB324" s="14"/>
      <c r="AC324" s="39">
        <v>0</v>
      </c>
      <c r="AD324" s="14"/>
      <c r="AE324" s="14"/>
      <c r="AF324" s="26">
        <v>0</v>
      </c>
      <c r="AG324" s="14"/>
      <c r="AH324" s="14"/>
      <c r="AI324" s="26">
        <v>0</v>
      </c>
      <c r="AJ324" s="14"/>
      <c r="AK324" s="14"/>
      <c r="AL324" s="26">
        <f>BC324</f>
        <v>0</v>
      </c>
      <c r="AM324" s="14"/>
      <c r="AN324" s="14"/>
      <c r="AO324" s="26">
        <f t="shared" si="175"/>
        <v>0</v>
      </c>
      <c r="AP324" s="14"/>
      <c r="AQ324" s="14"/>
      <c r="AR324" s="30">
        <v>0</v>
      </c>
      <c r="AS324" s="14"/>
      <c r="AT324" s="14"/>
      <c r="AU324" s="26">
        <v>0</v>
      </c>
      <c r="AV324" s="10"/>
      <c r="AW324" s="14"/>
      <c r="AX324" s="26">
        <v>0</v>
      </c>
      <c r="AY324" s="14"/>
      <c r="AZ324" s="14"/>
      <c r="BA324" s="30">
        <f t="shared" si="176"/>
        <v>0</v>
      </c>
      <c r="BC324" s="1">
        <v>0</v>
      </c>
      <c r="BD324" s="1">
        <v>0</v>
      </c>
      <c r="BF324" s="1" t="b">
        <f t="shared" si="177"/>
        <v>1</v>
      </c>
      <c r="BH324" s="1">
        <f t="shared" si="187"/>
        <v>0</v>
      </c>
    </row>
    <row r="325" spans="1:60" s="61" customFormat="1" ht="14.25" hidden="1" outlineLevel="1">
      <c r="A325" s="61" t="s">
        <v>182</v>
      </c>
      <c r="B325" s="107" t="s">
        <v>183</v>
      </c>
      <c r="C325" s="107"/>
      <c r="D325" s="107"/>
      <c r="E325" s="108">
        <f t="shared" si="188"/>
        <v>44969</v>
      </c>
      <c r="F325" s="107"/>
      <c r="G325" s="107"/>
      <c r="H325" s="108">
        <f t="shared" si="179"/>
        <v>0</v>
      </c>
      <c r="I325" s="107"/>
      <c r="J325" s="107"/>
      <c r="K325" s="108">
        <f t="shared" si="186"/>
        <v>59982</v>
      </c>
      <c r="L325" s="107"/>
      <c r="M325" s="107"/>
      <c r="N325" s="108">
        <f t="shared" si="181"/>
        <v>0</v>
      </c>
      <c r="O325" s="107"/>
      <c r="P325" s="107"/>
      <c r="Q325" s="108">
        <f t="shared" si="182"/>
        <v>104951</v>
      </c>
      <c r="R325" s="107"/>
      <c r="S325" s="107"/>
      <c r="T325" s="108">
        <f t="shared" si="183"/>
        <v>46804</v>
      </c>
      <c r="U325" s="107"/>
      <c r="V325" s="107"/>
      <c r="W325" s="108">
        <f t="shared" si="184"/>
        <v>78349</v>
      </c>
      <c r="X325" s="107"/>
      <c r="Y325" s="107"/>
      <c r="Z325" s="108">
        <f t="shared" si="185"/>
        <v>0</v>
      </c>
      <c r="AC325" s="61">
        <v>44968.58</v>
      </c>
      <c r="AF325" s="61">
        <v>0</v>
      </c>
      <c r="AI325" s="61">
        <v>59981.54</v>
      </c>
      <c r="AO325" s="61">
        <f>AC325+AF325+AI325+AL325</f>
        <v>104950.12</v>
      </c>
      <c r="AR325" s="61">
        <v>46804.13</v>
      </c>
      <c r="AU325" s="61">
        <v>78349.48</v>
      </c>
      <c r="AX325" s="61">
        <v>0</v>
      </c>
      <c r="BA325" s="61">
        <f>AR325+AU325+AX325</f>
        <v>125153.60999999999</v>
      </c>
      <c r="BC325" s="61">
        <v>20203.49</v>
      </c>
      <c r="BD325" s="63">
        <v>0</v>
      </c>
      <c r="BE325" s="63"/>
      <c r="BF325" s="61" t="b">
        <f t="shared" si="177"/>
        <v>0</v>
      </c>
      <c r="BH325" s="1">
        <f t="shared" si="187"/>
        <v>20202</v>
      </c>
    </row>
    <row r="326" spans="1:60" ht="14.25" collapsed="1">
      <c r="A326" s="1" t="s">
        <v>707</v>
      </c>
      <c r="B326" s="50" t="s">
        <v>183</v>
      </c>
      <c r="C326" s="6" t="s">
        <v>508</v>
      </c>
      <c r="D326" s="14"/>
      <c r="E326" s="21">
        <f t="shared" si="188"/>
        <v>44969</v>
      </c>
      <c r="F326" s="14"/>
      <c r="G326" s="14"/>
      <c r="H326" s="21">
        <f t="shared" si="179"/>
        <v>0</v>
      </c>
      <c r="I326" s="14"/>
      <c r="J326" s="14"/>
      <c r="K326" s="21">
        <f t="shared" si="186"/>
        <v>59982</v>
      </c>
      <c r="L326" s="14"/>
      <c r="M326" s="14"/>
      <c r="N326" s="21">
        <f t="shared" si="181"/>
        <v>20203</v>
      </c>
      <c r="O326" s="14"/>
      <c r="P326" s="14"/>
      <c r="Q326" s="30">
        <f t="shared" si="182"/>
        <v>125154</v>
      </c>
      <c r="R326" s="14"/>
      <c r="S326" s="14"/>
      <c r="T326" s="21">
        <f t="shared" si="183"/>
        <v>46804</v>
      </c>
      <c r="U326" s="14"/>
      <c r="V326" s="14"/>
      <c r="W326" s="21">
        <f>ROUND(AU326,round_as_displayed)+1</f>
        <v>78350</v>
      </c>
      <c r="X326" s="10"/>
      <c r="Y326" s="14"/>
      <c r="Z326" s="21">
        <f t="shared" si="185"/>
        <v>0</v>
      </c>
      <c r="AB326" s="14"/>
      <c r="AC326" s="39">
        <v>44968.58</v>
      </c>
      <c r="AD326" s="14"/>
      <c r="AE326" s="14"/>
      <c r="AF326" s="26">
        <v>0</v>
      </c>
      <c r="AG326" s="14"/>
      <c r="AH326" s="14"/>
      <c r="AI326" s="26">
        <v>59981.54</v>
      </c>
      <c r="AJ326" s="14"/>
      <c r="AK326" s="14"/>
      <c r="AL326" s="26">
        <f>BC326</f>
        <v>20203.49</v>
      </c>
      <c r="AM326" s="14"/>
      <c r="AN326" s="14"/>
      <c r="AO326" s="26">
        <f t="shared" si="175"/>
        <v>125153.61</v>
      </c>
      <c r="AP326" s="14"/>
      <c r="AQ326" s="14"/>
      <c r="AR326" s="30">
        <v>46804.13</v>
      </c>
      <c r="AS326" s="14"/>
      <c r="AT326" s="14"/>
      <c r="AU326" s="26">
        <v>78349.48</v>
      </c>
      <c r="AV326" s="10"/>
      <c r="AW326" s="14"/>
      <c r="AX326" s="26">
        <v>0</v>
      </c>
      <c r="AY326" s="14"/>
      <c r="AZ326" s="14"/>
      <c r="BA326" s="30">
        <f t="shared" si="176"/>
        <v>125153.60999999999</v>
      </c>
      <c r="BC326" s="1">
        <v>20203.49</v>
      </c>
      <c r="BD326" s="1">
        <v>0</v>
      </c>
      <c r="BF326" s="1" t="b">
        <f t="shared" si="177"/>
        <v>0</v>
      </c>
      <c r="BH326" s="1">
        <f t="shared" si="187"/>
        <v>0</v>
      </c>
    </row>
    <row r="327" spans="1:60" s="61" customFormat="1" ht="14.25" hidden="1" outlineLevel="1">
      <c r="A327" s="61" t="s">
        <v>247</v>
      </c>
      <c r="B327" s="107" t="s">
        <v>248</v>
      </c>
      <c r="C327" s="107"/>
      <c r="D327" s="107"/>
      <c r="E327" s="108">
        <f t="shared" si="188"/>
        <v>0</v>
      </c>
      <c r="F327" s="107"/>
      <c r="G327" s="107"/>
      <c r="H327" s="108">
        <f t="shared" si="179"/>
        <v>0</v>
      </c>
      <c r="I327" s="107"/>
      <c r="J327" s="107"/>
      <c r="K327" s="108">
        <f t="shared" si="186"/>
        <v>8540</v>
      </c>
      <c r="L327" s="107"/>
      <c r="M327" s="107"/>
      <c r="N327" s="108">
        <f t="shared" si="181"/>
        <v>0</v>
      </c>
      <c r="O327" s="107"/>
      <c r="P327" s="107"/>
      <c r="Q327" s="108">
        <f t="shared" si="182"/>
        <v>8540</v>
      </c>
      <c r="R327" s="107"/>
      <c r="S327" s="107"/>
      <c r="T327" s="108">
        <f t="shared" si="183"/>
        <v>6001</v>
      </c>
      <c r="U327" s="107"/>
      <c r="V327" s="107"/>
      <c r="W327" s="108">
        <f aca="true" t="shared" si="189" ref="W327:W339">ROUND(AU327,round_as_displayed)</f>
        <v>2005</v>
      </c>
      <c r="X327" s="107"/>
      <c r="Y327" s="107"/>
      <c r="Z327" s="108">
        <f t="shared" si="185"/>
        <v>534</v>
      </c>
      <c r="AC327" s="61">
        <v>0</v>
      </c>
      <c r="AF327" s="61">
        <v>0</v>
      </c>
      <c r="AI327" s="61">
        <v>8539.58</v>
      </c>
      <c r="AO327" s="61">
        <f>AC327+AF327+AI327+AL327</f>
        <v>8539.58</v>
      </c>
      <c r="AR327" s="61">
        <v>6000.66</v>
      </c>
      <c r="AU327" s="61">
        <v>2005.24</v>
      </c>
      <c r="AX327" s="61">
        <v>533.68</v>
      </c>
      <c r="BA327" s="61">
        <f>AR327+AU327+AX327</f>
        <v>8539.58</v>
      </c>
      <c r="BC327" s="61">
        <v>0</v>
      </c>
      <c r="BD327" s="63">
        <v>0</v>
      </c>
      <c r="BE327" s="63"/>
      <c r="BF327" s="61" t="b">
        <f t="shared" si="177"/>
        <v>0</v>
      </c>
      <c r="BH327" s="1">
        <f t="shared" si="187"/>
        <v>0</v>
      </c>
    </row>
    <row r="328" spans="1:60" ht="14.25" collapsed="1">
      <c r="A328" s="1" t="s">
        <v>708</v>
      </c>
      <c r="B328" s="96" t="s">
        <v>248</v>
      </c>
      <c r="C328" s="89" t="s">
        <v>508</v>
      </c>
      <c r="D328" s="97"/>
      <c r="E328" s="98">
        <f t="shared" si="188"/>
        <v>0</v>
      </c>
      <c r="F328" s="97"/>
      <c r="G328" s="97"/>
      <c r="H328" s="98">
        <f t="shared" si="179"/>
        <v>0</v>
      </c>
      <c r="I328" s="97"/>
      <c r="J328" s="97"/>
      <c r="K328" s="98">
        <f t="shared" si="186"/>
        <v>8540</v>
      </c>
      <c r="L328" s="97"/>
      <c r="M328" s="97"/>
      <c r="N328" s="98">
        <f t="shared" si="181"/>
        <v>0</v>
      </c>
      <c r="O328" s="97"/>
      <c r="P328" s="97"/>
      <c r="Q328" s="99">
        <f t="shared" si="182"/>
        <v>8540</v>
      </c>
      <c r="R328" s="97"/>
      <c r="S328" s="97"/>
      <c r="T328" s="98">
        <f t="shared" si="183"/>
        <v>6001</v>
      </c>
      <c r="U328" s="97"/>
      <c r="V328" s="97"/>
      <c r="W328" s="98">
        <f t="shared" si="189"/>
        <v>2005</v>
      </c>
      <c r="X328" s="92"/>
      <c r="Y328" s="97"/>
      <c r="Z328" s="98">
        <f t="shared" si="185"/>
        <v>534</v>
      </c>
      <c r="AB328" s="14"/>
      <c r="AC328" s="39">
        <v>0</v>
      </c>
      <c r="AD328" s="14"/>
      <c r="AE328" s="14"/>
      <c r="AF328" s="26">
        <v>0</v>
      </c>
      <c r="AG328" s="14"/>
      <c r="AH328" s="14"/>
      <c r="AI328" s="26">
        <v>8539.58</v>
      </c>
      <c r="AJ328" s="14"/>
      <c r="AK328" s="14"/>
      <c r="AL328" s="26">
        <f>BC328</f>
        <v>0</v>
      </c>
      <c r="AM328" s="14"/>
      <c r="AN328" s="14"/>
      <c r="AO328" s="26">
        <f t="shared" si="175"/>
        <v>8539.58</v>
      </c>
      <c r="AP328" s="14"/>
      <c r="AQ328" s="14"/>
      <c r="AR328" s="30">
        <v>6000.66</v>
      </c>
      <c r="AS328" s="14"/>
      <c r="AT328" s="14"/>
      <c r="AU328" s="26">
        <v>2005.24</v>
      </c>
      <c r="AV328" s="10"/>
      <c r="AW328" s="14"/>
      <c r="AX328" s="26">
        <v>533.68</v>
      </c>
      <c r="AY328" s="14"/>
      <c r="AZ328" s="14"/>
      <c r="BA328" s="30">
        <f t="shared" si="176"/>
        <v>8539.58</v>
      </c>
      <c r="BC328" s="1">
        <v>0</v>
      </c>
      <c r="BD328" s="1">
        <v>0</v>
      </c>
      <c r="BF328" s="1" t="b">
        <f t="shared" si="177"/>
        <v>0</v>
      </c>
      <c r="BH328" s="1">
        <f t="shared" si="187"/>
        <v>0</v>
      </c>
    </row>
    <row r="329" spans="1:60" s="61" customFormat="1" ht="14.25" hidden="1" outlineLevel="1">
      <c r="A329" s="61" t="s">
        <v>186</v>
      </c>
      <c r="B329" s="107" t="s">
        <v>187</v>
      </c>
      <c r="C329" s="107"/>
      <c r="D329" s="107"/>
      <c r="E329" s="108">
        <f t="shared" si="188"/>
        <v>0</v>
      </c>
      <c r="F329" s="107"/>
      <c r="G329" s="107"/>
      <c r="H329" s="108">
        <f t="shared" si="179"/>
        <v>0</v>
      </c>
      <c r="I329" s="107"/>
      <c r="J329" s="107"/>
      <c r="K329" s="108">
        <f t="shared" si="186"/>
        <v>20829</v>
      </c>
      <c r="L329" s="107"/>
      <c r="M329" s="107"/>
      <c r="N329" s="108">
        <f t="shared" si="181"/>
        <v>0</v>
      </c>
      <c r="O329" s="107"/>
      <c r="P329" s="107"/>
      <c r="Q329" s="108">
        <f t="shared" si="182"/>
        <v>20829</v>
      </c>
      <c r="R329" s="107"/>
      <c r="S329" s="107"/>
      <c r="T329" s="108">
        <f t="shared" si="183"/>
        <v>46281</v>
      </c>
      <c r="U329" s="107"/>
      <c r="V329" s="107"/>
      <c r="W329" s="108">
        <f t="shared" si="189"/>
        <v>5521</v>
      </c>
      <c r="X329" s="107"/>
      <c r="Y329" s="107"/>
      <c r="Z329" s="108">
        <f t="shared" si="185"/>
        <v>0</v>
      </c>
      <c r="AC329" s="61">
        <v>0</v>
      </c>
      <c r="AF329" s="61">
        <v>0</v>
      </c>
      <c r="AI329" s="61">
        <v>20828.62</v>
      </c>
      <c r="AO329" s="61">
        <f>AC329+AF329+AI329+AL329</f>
        <v>20828.62</v>
      </c>
      <c r="AR329" s="61">
        <v>46280.62</v>
      </c>
      <c r="AU329" s="61">
        <v>5520.81</v>
      </c>
      <c r="AX329" s="61">
        <v>0</v>
      </c>
      <c r="BA329" s="61">
        <f>AR329+AU329+AX329</f>
        <v>51801.43</v>
      </c>
      <c r="BC329" s="61">
        <v>30972.81</v>
      </c>
      <c r="BD329" s="63">
        <v>2598.68</v>
      </c>
      <c r="BE329" s="63"/>
      <c r="BF329" s="61" t="b">
        <f t="shared" si="177"/>
        <v>0</v>
      </c>
      <c r="BH329" s="1">
        <f t="shared" si="187"/>
        <v>30973</v>
      </c>
    </row>
    <row r="330" spans="1:60" ht="14.25" collapsed="1">
      <c r="A330" s="1" t="s">
        <v>709</v>
      </c>
      <c r="B330" s="50" t="s">
        <v>384</v>
      </c>
      <c r="C330" s="6" t="s">
        <v>508</v>
      </c>
      <c r="D330" s="14"/>
      <c r="E330" s="21">
        <f t="shared" si="188"/>
        <v>0</v>
      </c>
      <c r="F330" s="14"/>
      <c r="G330" s="14"/>
      <c r="H330" s="21">
        <f t="shared" si="179"/>
        <v>0</v>
      </c>
      <c r="I330" s="14"/>
      <c r="J330" s="14"/>
      <c r="K330" s="21">
        <f t="shared" si="186"/>
        <v>20829</v>
      </c>
      <c r="L330" s="14"/>
      <c r="M330" s="14"/>
      <c r="N330" s="21">
        <f t="shared" si="181"/>
        <v>30973</v>
      </c>
      <c r="O330" s="14"/>
      <c r="P330" s="14"/>
      <c r="Q330" s="30">
        <f t="shared" si="182"/>
        <v>51802</v>
      </c>
      <c r="R330" s="14"/>
      <c r="S330" s="14"/>
      <c r="T330" s="21">
        <f t="shared" si="183"/>
        <v>46281</v>
      </c>
      <c r="U330" s="14"/>
      <c r="V330" s="14"/>
      <c r="W330" s="21">
        <f t="shared" si="189"/>
        <v>5521</v>
      </c>
      <c r="X330" s="10"/>
      <c r="Y330" s="14"/>
      <c r="Z330" s="21">
        <f t="shared" si="185"/>
        <v>0</v>
      </c>
      <c r="AB330" s="14"/>
      <c r="AC330" s="39">
        <v>0</v>
      </c>
      <c r="AD330" s="14"/>
      <c r="AE330" s="14"/>
      <c r="AF330" s="26">
        <v>0</v>
      </c>
      <c r="AG330" s="14"/>
      <c r="AH330" s="14"/>
      <c r="AI330" s="26">
        <v>20828.62</v>
      </c>
      <c r="AJ330" s="14"/>
      <c r="AK330" s="14"/>
      <c r="AL330" s="26">
        <f>BC330</f>
        <v>30972.81</v>
      </c>
      <c r="AM330" s="14"/>
      <c r="AN330" s="14"/>
      <c r="AO330" s="26">
        <f t="shared" si="175"/>
        <v>51801.43</v>
      </c>
      <c r="AP330" s="14"/>
      <c r="AQ330" s="14"/>
      <c r="AR330" s="30">
        <v>46280.62</v>
      </c>
      <c r="AS330" s="14"/>
      <c r="AT330" s="14"/>
      <c r="AU330" s="26">
        <v>5520.81</v>
      </c>
      <c r="AV330" s="10"/>
      <c r="AW330" s="14"/>
      <c r="AX330" s="26">
        <v>0</v>
      </c>
      <c r="AY330" s="14"/>
      <c r="AZ330" s="14"/>
      <c r="BA330" s="30">
        <f t="shared" si="176"/>
        <v>51801.43</v>
      </c>
      <c r="BC330" s="1">
        <v>30972.81</v>
      </c>
      <c r="BD330" s="1">
        <v>2598.68</v>
      </c>
      <c r="BF330" s="1" t="b">
        <f t="shared" si="177"/>
        <v>0</v>
      </c>
      <c r="BH330" s="1">
        <f t="shared" si="187"/>
        <v>0</v>
      </c>
    </row>
    <row r="331" spans="1:60" s="61" customFormat="1" ht="14.25" hidden="1" outlineLevel="1">
      <c r="A331" s="61" t="s">
        <v>188</v>
      </c>
      <c r="B331" s="107" t="s">
        <v>189</v>
      </c>
      <c r="C331" s="107"/>
      <c r="D331" s="107"/>
      <c r="E331" s="108">
        <f t="shared" si="188"/>
        <v>313770</v>
      </c>
      <c r="F331" s="107"/>
      <c r="G331" s="107"/>
      <c r="H331" s="108">
        <f t="shared" si="179"/>
        <v>420996</v>
      </c>
      <c r="I331" s="107"/>
      <c r="J331" s="107"/>
      <c r="K331" s="108">
        <f t="shared" si="186"/>
        <v>227241</v>
      </c>
      <c r="L331" s="107"/>
      <c r="M331" s="107"/>
      <c r="N331" s="108">
        <f t="shared" si="181"/>
        <v>0</v>
      </c>
      <c r="O331" s="107"/>
      <c r="P331" s="107"/>
      <c r="Q331" s="108">
        <f t="shared" si="182"/>
        <v>962007</v>
      </c>
      <c r="R331" s="107"/>
      <c r="S331" s="107"/>
      <c r="T331" s="108">
        <f t="shared" si="183"/>
        <v>343711</v>
      </c>
      <c r="U331" s="107"/>
      <c r="V331" s="107"/>
      <c r="W331" s="108">
        <f t="shared" si="189"/>
        <v>537402</v>
      </c>
      <c r="X331" s="107"/>
      <c r="Y331" s="107"/>
      <c r="Z331" s="108">
        <f t="shared" si="185"/>
        <v>100088</v>
      </c>
      <c r="AC331" s="61">
        <v>313769.79</v>
      </c>
      <c r="AF331" s="61">
        <v>420995.76</v>
      </c>
      <c r="AI331" s="61">
        <v>227240.93</v>
      </c>
      <c r="AO331" s="61">
        <f>AC331+AF331+AI331+AL331</f>
        <v>962006.48</v>
      </c>
      <c r="AR331" s="61">
        <v>343711.31</v>
      </c>
      <c r="AU331" s="61">
        <v>537401.98</v>
      </c>
      <c r="AX331" s="61">
        <v>100087.73</v>
      </c>
      <c r="BA331" s="61">
        <f>AR331+AU331+AX331</f>
        <v>981201.02</v>
      </c>
      <c r="BC331" s="61">
        <v>19194.54</v>
      </c>
      <c r="BD331" s="63">
        <v>765.14</v>
      </c>
      <c r="BE331" s="63"/>
      <c r="BF331" s="61" t="b">
        <f t="shared" si="177"/>
        <v>0</v>
      </c>
      <c r="BH331" s="1">
        <f t="shared" si="187"/>
        <v>19194</v>
      </c>
    </row>
    <row r="332" spans="1:60" s="61" customFormat="1" ht="14.25" hidden="1" outlineLevel="1">
      <c r="A332" s="61" t="s">
        <v>249</v>
      </c>
      <c r="B332" s="107" t="s">
        <v>275</v>
      </c>
      <c r="C332" s="107"/>
      <c r="D332" s="107"/>
      <c r="E332" s="108">
        <f t="shared" si="188"/>
        <v>234578</v>
      </c>
      <c r="F332" s="107"/>
      <c r="G332" s="107"/>
      <c r="H332" s="108">
        <f t="shared" si="179"/>
        <v>0</v>
      </c>
      <c r="I332" s="107"/>
      <c r="J332" s="107"/>
      <c r="K332" s="108">
        <f t="shared" si="186"/>
        <v>17094</v>
      </c>
      <c r="L332" s="107"/>
      <c r="M332" s="107"/>
      <c r="N332" s="108">
        <f t="shared" si="181"/>
        <v>0</v>
      </c>
      <c r="O332" s="107"/>
      <c r="P332" s="107"/>
      <c r="Q332" s="108">
        <f t="shared" si="182"/>
        <v>251672</v>
      </c>
      <c r="R332" s="107"/>
      <c r="S332" s="107"/>
      <c r="T332" s="108">
        <f t="shared" si="183"/>
        <v>197046</v>
      </c>
      <c r="U332" s="107"/>
      <c r="V332" s="107"/>
      <c r="W332" s="108">
        <f t="shared" si="189"/>
        <v>62413</v>
      </c>
      <c r="X332" s="107"/>
      <c r="Y332" s="107"/>
      <c r="Z332" s="108">
        <f t="shared" si="185"/>
        <v>30493</v>
      </c>
      <c r="AC332" s="61">
        <v>234577.59</v>
      </c>
      <c r="AF332" s="61">
        <v>0</v>
      </c>
      <c r="AI332" s="61">
        <v>17094.17</v>
      </c>
      <c r="AO332" s="61">
        <f>AC332+AF332+AI332+AL332</f>
        <v>251671.76</v>
      </c>
      <c r="AR332" s="61">
        <v>197045.9</v>
      </c>
      <c r="AU332" s="61">
        <v>62413.27</v>
      </c>
      <c r="AX332" s="61">
        <v>30492.97</v>
      </c>
      <c r="BA332" s="61">
        <f>AR332+AU332+AX332</f>
        <v>289952.14</v>
      </c>
      <c r="BC332" s="61">
        <v>38280.38</v>
      </c>
      <c r="BD332" s="63">
        <v>0</v>
      </c>
      <c r="BE332" s="63"/>
      <c r="BF332" s="61" t="b">
        <f t="shared" si="177"/>
        <v>0</v>
      </c>
      <c r="BH332" s="1">
        <f t="shared" si="187"/>
        <v>38280</v>
      </c>
    </row>
    <row r="333" spans="1:60" ht="14.25" collapsed="1">
      <c r="A333" s="1" t="s">
        <v>710</v>
      </c>
      <c r="B333" s="96" t="s">
        <v>189</v>
      </c>
      <c r="C333" s="89" t="s">
        <v>508</v>
      </c>
      <c r="D333" s="97"/>
      <c r="E333" s="98">
        <f t="shared" si="188"/>
        <v>548347</v>
      </c>
      <c r="F333" s="97"/>
      <c r="G333" s="97"/>
      <c r="H333" s="98">
        <f t="shared" si="179"/>
        <v>420996</v>
      </c>
      <c r="I333" s="97"/>
      <c r="J333" s="97"/>
      <c r="K333" s="98">
        <f t="shared" si="186"/>
        <v>244335</v>
      </c>
      <c r="L333" s="97"/>
      <c r="M333" s="97"/>
      <c r="N333" s="98">
        <f t="shared" si="181"/>
        <v>57475</v>
      </c>
      <c r="O333" s="97"/>
      <c r="P333" s="97"/>
      <c r="Q333" s="99">
        <f t="shared" si="182"/>
        <v>1271153</v>
      </c>
      <c r="R333" s="97"/>
      <c r="S333" s="97"/>
      <c r="T333" s="98">
        <f t="shared" si="183"/>
        <v>540757</v>
      </c>
      <c r="U333" s="97"/>
      <c r="V333" s="97"/>
      <c r="W333" s="98">
        <f t="shared" si="189"/>
        <v>599815</v>
      </c>
      <c r="X333" s="113"/>
      <c r="Y333" s="97"/>
      <c r="Z333" s="98">
        <f t="shared" si="185"/>
        <v>130581</v>
      </c>
      <c r="AA333" s="14"/>
      <c r="AB333" s="14"/>
      <c r="AC333" s="39">
        <v>548347.38</v>
      </c>
      <c r="AD333" s="14"/>
      <c r="AE333" s="14"/>
      <c r="AF333" s="26">
        <v>420995.76</v>
      </c>
      <c r="AG333" s="14"/>
      <c r="AH333" s="14"/>
      <c r="AI333" s="26">
        <v>244335.1</v>
      </c>
      <c r="AJ333" s="14"/>
      <c r="AK333" s="14"/>
      <c r="AL333" s="26">
        <f>BC333</f>
        <v>57474.92</v>
      </c>
      <c r="AM333" s="14"/>
      <c r="AN333" s="14"/>
      <c r="AO333" s="26">
        <f t="shared" si="175"/>
        <v>1271153.16</v>
      </c>
      <c r="AP333" s="14"/>
      <c r="AQ333" s="14"/>
      <c r="AR333" s="30">
        <v>540757.21</v>
      </c>
      <c r="AS333" s="14"/>
      <c r="AT333" s="14"/>
      <c r="AU333" s="26">
        <v>599815.25</v>
      </c>
      <c r="AV333" s="33"/>
      <c r="AW333" s="14"/>
      <c r="AX333" s="26">
        <v>130580.7</v>
      </c>
      <c r="AY333" s="14"/>
      <c r="AZ333" s="14"/>
      <c r="BA333" s="30">
        <f t="shared" si="176"/>
        <v>1271153.16</v>
      </c>
      <c r="BC333" s="1">
        <v>57474.92</v>
      </c>
      <c r="BD333" s="1">
        <v>765.14</v>
      </c>
      <c r="BF333" s="1" t="b">
        <f t="shared" si="177"/>
        <v>0</v>
      </c>
      <c r="BH333" s="1">
        <f t="shared" si="187"/>
        <v>0</v>
      </c>
    </row>
    <row r="334" spans="1:60" s="61" customFormat="1" ht="14.25" hidden="1" outlineLevel="1">
      <c r="A334" s="61" t="s">
        <v>250</v>
      </c>
      <c r="B334" s="107" t="s">
        <v>420</v>
      </c>
      <c r="C334" s="107"/>
      <c r="D334" s="107"/>
      <c r="E334" s="108">
        <f t="shared" si="188"/>
        <v>0</v>
      </c>
      <c r="F334" s="107"/>
      <c r="G334" s="107"/>
      <c r="H334" s="108">
        <f t="shared" si="179"/>
        <v>0</v>
      </c>
      <c r="I334" s="107"/>
      <c r="J334" s="107"/>
      <c r="K334" s="108">
        <f t="shared" si="186"/>
        <v>0</v>
      </c>
      <c r="L334" s="107"/>
      <c r="M334" s="107"/>
      <c r="N334" s="108">
        <f t="shared" si="181"/>
        <v>0</v>
      </c>
      <c r="O334" s="107"/>
      <c r="P334" s="107"/>
      <c r="Q334" s="108">
        <f t="shared" si="182"/>
        <v>0</v>
      </c>
      <c r="R334" s="107"/>
      <c r="S334" s="107"/>
      <c r="T334" s="108">
        <f t="shared" si="183"/>
        <v>8096</v>
      </c>
      <c r="U334" s="107"/>
      <c r="V334" s="107"/>
      <c r="W334" s="108">
        <f t="shared" si="189"/>
        <v>725</v>
      </c>
      <c r="X334" s="107"/>
      <c r="Y334" s="107"/>
      <c r="Z334" s="108">
        <f t="shared" si="185"/>
        <v>0</v>
      </c>
      <c r="AC334" s="61">
        <v>0</v>
      </c>
      <c r="AF334" s="61">
        <v>0</v>
      </c>
      <c r="AI334" s="61">
        <v>0</v>
      </c>
      <c r="AO334" s="61">
        <f aca="true" t="shared" si="190" ref="AO334:AO339">AC334+AF334+AI334+AL334</f>
        <v>0</v>
      </c>
      <c r="AR334" s="61">
        <v>8096</v>
      </c>
      <c r="AU334" s="61">
        <v>724.92</v>
      </c>
      <c r="AX334" s="61">
        <v>0</v>
      </c>
      <c r="BA334" s="61">
        <f aca="true" t="shared" si="191" ref="BA334:BA339">AR334+AU334+AX334</f>
        <v>8820.92</v>
      </c>
      <c r="BC334" s="61">
        <v>8820.92</v>
      </c>
      <c r="BD334" s="63">
        <v>0</v>
      </c>
      <c r="BE334" s="63"/>
      <c r="BF334" s="61" t="b">
        <f t="shared" si="177"/>
        <v>1</v>
      </c>
      <c r="BH334" s="1">
        <f t="shared" si="187"/>
        <v>8821</v>
      </c>
    </row>
    <row r="335" spans="1:60" s="61" customFormat="1" ht="14.25" hidden="1" outlineLevel="1">
      <c r="A335" s="61" t="s">
        <v>190</v>
      </c>
      <c r="B335" s="107" t="s">
        <v>191</v>
      </c>
      <c r="C335" s="107"/>
      <c r="D335" s="107"/>
      <c r="E335" s="108">
        <f t="shared" si="188"/>
        <v>38993</v>
      </c>
      <c r="F335" s="107"/>
      <c r="G335" s="107"/>
      <c r="H335" s="108">
        <f t="shared" si="179"/>
        <v>0</v>
      </c>
      <c r="I335" s="107"/>
      <c r="J335" s="107"/>
      <c r="K335" s="108">
        <f t="shared" si="186"/>
        <v>77984</v>
      </c>
      <c r="L335" s="107"/>
      <c r="M335" s="107"/>
      <c r="N335" s="108">
        <f t="shared" si="181"/>
        <v>0</v>
      </c>
      <c r="O335" s="107"/>
      <c r="P335" s="107"/>
      <c r="Q335" s="108">
        <f t="shared" si="182"/>
        <v>116977</v>
      </c>
      <c r="R335" s="107"/>
      <c r="S335" s="107"/>
      <c r="T335" s="108">
        <f t="shared" si="183"/>
        <v>48083</v>
      </c>
      <c r="U335" s="107"/>
      <c r="V335" s="107"/>
      <c r="W335" s="108">
        <f t="shared" si="189"/>
        <v>53066</v>
      </c>
      <c r="X335" s="107"/>
      <c r="Y335" s="107"/>
      <c r="Z335" s="108">
        <f t="shared" si="185"/>
        <v>15828</v>
      </c>
      <c r="AC335" s="61">
        <v>38992.59</v>
      </c>
      <c r="AF335" s="61">
        <v>0</v>
      </c>
      <c r="AI335" s="61">
        <v>77984.42</v>
      </c>
      <c r="AO335" s="61">
        <f t="shared" si="190"/>
        <v>116977.01</v>
      </c>
      <c r="AR335" s="61">
        <v>48082.8</v>
      </c>
      <c r="AU335" s="61">
        <v>53066.46</v>
      </c>
      <c r="AX335" s="61">
        <v>15827.75</v>
      </c>
      <c r="BA335" s="61">
        <f t="shared" si="191"/>
        <v>116977.01000000001</v>
      </c>
      <c r="BC335" s="61">
        <v>0</v>
      </c>
      <c r="BD335" s="63">
        <v>0</v>
      </c>
      <c r="BE335" s="63"/>
      <c r="BF335" s="61" t="b">
        <f t="shared" si="177"/>
        <v>0</v>
      </c>
      <c r="BH335" s="1">
        <f t="shared" si="187"/>
        <v>0</v>
      </c>
    </row>
    <row r="336" spans="1:60" ht="14.25" collapsed="1">
      <c r="A336" s="1" t="s">
        <v>83</v>
      </c>
      <c r="B336" s="50" t="s">
        <v>76</v>
      </c>
      <c r="C336" s="6" t="s">
        <v>508</v>
      </c>
      <c r="D336" s="14"/>
      <c r="E336" s="21">
        <f t="shared" si="188"/>
        <v>38993</v>
      </c>
      <c r="F336" s="14"/>
      <c r="G336" s="14"/>
      <c r="H336" s="21">
        <f t="shared" si="179"/>
        <v>0</v>
      </c>
      <c r="I336" s="14"/>
      <c r="J336" s="14"/>
      <c r="K336" s="21">
        <f t="shared" si="186"/>
        <v>77984</v>
      </c>
      <c r="L336" s="14"/>
      <c r="M336" s="14"/>
      <c r="N336" s="21">
        <f t="shared" si="181"/>
        <v>8821</v>
      </c>
      <c r="O336" s="14"/>
      <c r="P336" s="14"/>
      <c r="Q336" s="30">
        <f t="shared" si="182"/>
        <v>125798</v>
      </c>
      <c r="R336" s="14"/>
      <c r="S336" s="14"/>
      <c r="T336" s="21">
        <f t="shared" si="183"/>
        <v>56179</v>
      </c>
      <c r="U336" s="14"/>
      <c r="V336" s="14"/>
      <c r="W336" s="21">
        <f t="shared" si="189"/>
        <v>53791</v>
      </c>
      <c r="X336" s="33"/>
      <c r="Y336" s="14"/>
      <c r="Z336" s="21">
        <f t="shared" si="185"/>
        <v>15828</v>
      </c>
      <c r="AA336" s="14"/>
      <c r="AB336" s="14"/>
      <c r="AC336" s="39">
        <v>38992.59</v>
      </c>
      <c r="AD336" s="14"/>
      <c r="AE336" s="14"/>
      <c r="AF336" s="26">
        <v>0</v>
      </c>
      <c r="AG336" s="14"/>
      <c r="AH336" s="14"/>
      <c r="AI336" s="26">
        <v>77984.42</v>
      </c>
      <c r="AJ336" s="14"/>
      <c r="AK336" s="14"/>
      <c r="AL336" s="26">
        <f>BC336</f>
        <v>8820.92</v>
      </c>
      <c r="AM336" s="14"/>
      <c r="AN336" s="14"/>
      <c r="AO336" s="26">
        <f t="shared" si="190"/>
        <v>125797.93</v>
      </c>
      <c r="AP336" s="14"/>
      <c r="AQ336" s="14"/>
      <c r="AR336" s="30">
        <v>56178.8</v>
      </c>
      <c r="AS336" s="14"/>
      <c r="AT336" s="14"/>
      <c r="AU336" s="26">
        <v>53791.38</v>
      </c>
      <c r="AV336" s="33"/>
      <c r="AW336" s="14"/>
      <c r="AX336" s="26">
        <v>15827.75</v>
      </c>
      <c r="AY336" s="14"/>
      <c r="AZ336" s="14"/>
      <c r="BA336" s="30">
        <f t="shared" si="191"/>
        <v>125797.93</v>
      </c>
      <c r="BC336" s="1">
        <v>8820.92</v>
      </c>
      <c r="BD336" s="1">
        <v>0</v>
      </c>
      <c r="BF336" s="1" t="b">
        <f t="shared" si="177"/>
        <v>0</v>
      </c>
      <c r="BH336" s="1">
        <f t="shared" si="187"/>
        <v>0</v>
      </c>
    </row>
    <row r="337" spans="1:60" s="61" customFormat="1" ht="14.25" hidden="1" outlineLevel="1">
      <c r="A337" s="61" t="s">
        <v>251</v>
      </c>
      <c r="B337" s="107" t="s">
        <v>252</v>
      </c>
      <c r="C337" s="107"/>
      <c r="D337" s="107"/>
      <c r="E337" s="108">
        <f t="shared" si="188"/>
        <v>52855</v>
      </c>
      <c r="F337" s="107"/>
      <c r="G337" s="107"/>
      <c r="H337" s="108">
        <f t="shared" si="179"/>
        <v>0</v>
      </c>
      <c r="I337" s="107"/>
      <c r="J337" s="107"/>
      <c r="K337" s="108">
        <f t="shared" si="186"/>
        <v>56769</v>
      </c>
      <c r="L337" s="107"/>
      <c r="M337" s="107"/>
      <c r="N337" s="108">
        <f t="shared" si="181"/>
        <v>0</v>
      </c>
      <c r="O337" s="107"/>
      <c r="P337" s="107"/>
      <c r="Q337" s="108">
        <f t="shared" si="182"/>
        <v>109624</v>
      </c>
      <c r="R337" s="107"/>
      <c r="S337" s="107"/>
      <c r="T337" s="108">
        <f t="shared" si="183"/>
        <v>63933</v>
      </c>
      <c r="U337" s="107"/>
      <c r="V337" s="107"/>
      <c r="W337" s="108">
        <f t="shared" si="189"/>
        <v>24981</v>
      </c>
      <c r="X337" s="107"/>
      <c r="Y337" s="107"/>
      <c r="Z337" s="108">
        <f t="shared" si="185"/>
        <v>20709</v>
      </c>
      <c r="AC337" s="61">
        <v>52854.58</v>
      </c>
      <c r="AF337" s="61">
        <v>0</v>
      </c>
      <c r="AI337" s="61">
        <v>56768.6</v>
      </c>
      <c r="AO337" s="61">
        <f t="shared" si="190"/>
        <v>109623.18</v>
      </c>
      <c r="AR337" s="61">
        <v>63932.59</v>
      </c>
      <c r="AU337" s="61">
        <v>24981.49</v>
      </c>
      <c r="AX337" s="61">
        <v>20709.1</v>
      </c>
      <c r="BA337" s="61">
        <f t="shared" si="191"/>
        <v>109623.18</v>
      </c>
      <c r="BC337" s="61">
        <v>0</v>
      </c>
      <c r="BD337" s="63">
        <v>0</v>
      </c>
      <c r="BE337" s="63"/>
      <c r="BF337" s="61" t="b">
        <f t="shared" si="177"/>
        <v>0</v>
      </c>
      <c r="BH337" s="1">
        <f t="shared" si="187"/>
        <v>-1</v>
      </c>
    </row>
    <row r="338" spans="1:60" ht="14.25" collapsed="1">
      <c r="A338" s="1" t="s">
        <v>84</v>
      </c>
      <c r="B338" s="96" t="s">
        <v>78</v>
      </c>
      <c r="C338" s="89" t="s">
        <v>508</v>
      </c>
      <c r="D338" s="97"/>
      <c r="E338" s="98">
        <f t="shared" si="188"/>
        <v>52855</v>
      </c>
      <c r="F338" s="97"/>
      <c r="G338" s="97"/>
      <c r="H338" s="98">
        <f t="shared" si="179"/>
        <v>0</v>
      </c>
      <c r="I338" s="97"/>
      <c r="J338" s="97"/>
      <c r="K338" s="98">
        <f t="shared" si="186"/>
        <v>56769</v>
      </c>
      <c r="L338" s="97"/>
      <c r="M338" s="97"/>
      <c r="N338" s="98">
        <f t="shared" si="181"/>
        <v>0</v>
      </c>
      <c r="O338" s="97"/>
      <c r="P338" s="97"/>
      <c r="Q338" s="99">
        <f t="shared" si="182"/>
        <v>109624</v>
      </c>
      <c r="R338" s="97"/>
      <c r="S338" s="97"/>
      <c r="T338" s="98">
        <f>ROUND(AR338,round_as_displayed)+1</f>
        <v>63934</v>
      </c>
      <c r="U338" s="97"/>
      <c r="V338" s="97"/>
      <c r="W338" s="98">
        <f t="shared" si="189"/>
        <v>24981</v>
      </c>
      <c r="X338" s="113"/>
      <c r="Y338" s="97"/>
      <c r="Z338" s="98">
        <f t="shared" si="185"/>
        <v>20709</v>
      </c>
      <c r="AA338" s="14"/>
      <c r="AB338" s="14"/>
      <c r="AC338" s="39">
        <v>52854.58</v>
      </c>
      <c r="AD338" s="14"/>
      <c r="AE338" s="14"/>
      <c r="AF338" s="26">
        <v>0</v>
      </c>
      <c r="AG338" s="14"/>
      <c r="AH338" s="14"/>
      <c r="AI338" s="26">
        <v>56768.6</v>
      </c>
      <c r="AJ338" s="14"/>
      <c r="AK338" s="14"/>
      <c r="AL338" s="26">
        <f>BC338</f>
        <v>0</v>
      </c>
      <c r="AM338" s="14"/>
      <c r="AN338" s="14"/>
      <c r="AO338" s="26">
        <f t="shared" si="190"/>
        <v>109623.18</v>
      </c>
      <c r="AP338" s="14"/>
      <c r="AQ338" s="14"/>
      <c r="AR338" s="30">
        <v>63932.59</v>
      </c>
      <c r="AS338" s="14"/>
      <c r="AT338" s="14"/>
      <c r="AU338" s="26">
        <v>24981.49</v>
      </c>
      <c r="AV338" s="33"/>
      <c r="AW338" s="14"/>
      <c r="AX338" s="26">
        <v>20709.1</v>
      </c>
      <c r="AY338" s="14"/>
      <c r="AZ338" s="14"/>
      <c r="BA338" s="30">
        <f t="shared" si="191"/>
        <v>109623.18</v>
      </c>
      <c r="BC338" s="1">
        <v>0</v>
      </c>
      <c r="BD338" s="1">
        <v>0</v>
      </c>
      <c r="BF338" s="1" t="b">
        <f t="shared" si="177"/>
        <v>0</v>
      </c>
      <c r="BH338" s="1">
        <f t="shared" si="187"/>
        <v>0</v>
      </c>
    </row>
    <row r="339" spans="1:60" ht="14.25" hidden="1">
      <c r="A339" s="1" t="s">
        <v>838</v>
      </c>
      <c r="B339" s="96" t="s">
        <v>385</v>
      </c>
      <c r="C339" s="89" t="s">
        <v>508</v>
      </c>
      <c r="D339" s="97"/>
      <c r="E339" s="98">
        <f t="shared" si="188"/>
        <v>0</v>
      </c>
      <c r="F339" s="97"/>
      <c r="G339" s="97"/>
      <c r="H339" s="98">
        <f t="shared" si="179"/>
        <v>0</v>
      </c>
      <c r="I339" s="97"/>
      <c r="J339" s="97"/>
      <c r="K339" s="98">
        <f t="shared" si="186"/>
        <v>0</v>
      </c>
      <c r="L339" s="97"/>
      <c r="M339" s="97"/>
      <c r="N339" s="98">
        <f t="shared" si="181"/>
        <v>0</v>
      </c>
      <c r="O339" s="97"/>
      <c r="P339" s="97"/>
      <c r="Q339" s="99">
        <f t="shared" si="182"/>
        <v>0</v>
      </c>
      <c r="R339" s="97"/>
      <c r="S339" s="97"/>
      <c r="T339" s="98">
        <f>ROUND(AR339,round_as_displayed)</f>
        <v>0</v>
      </c>
      <c r="U339" s="97"/>
      <c r="V339" s="97"/>
      <c r="W339" s="98">
        <f t="shared" si="189"/>
        <v>0</v>
      </c>
      <c r="X339" s="92"/>
      <c r="Y339" s="97"/>
      <c r="Z339" s="98">
        <f t="shared" si="185"/>
        <v>0</v>
      </c>
      <c r="AB339" s="14"/>
      <c r="AC339" s="39">
        <v>0</v>
      </c>
      <c r="AD339" s="14"/>
      <c r="AE339" s="14"/>
      <c r="AF339" s="26">
        <v>0</v>
      </c>
      <c r="AG339" s="14"/>
      <c r="AH339" s="14"/>
      <c r="AI339" s="26">
        <v>0</v>
      </c>
      <c r="AJ339" s="14"/>
      <c r="AK339" s="14"/>
      <c r="AL339" s="26">
        <f>BC339</f>
        <v>0</v>
      </c>
      <c r="AM339" s="14"/>
      <c r="AN339" s="14"/>
      <c r="AO339" s="26">
        <f t="shared" si="190"/>
        <v>0</v>
      </c>
      <c r="AP339" s="14"/>
      <c r="AQ339" s="14"/>
      <c r="AR339" s="30">
        <v>0</v>
      </c>
      <c r="AS339" s="14"/>
      <c r="AT339" s="14"/>
      <c r="AU339" s="26">
        <v>0</v>
      </c>
      <c r="AV339" s="10"/>
      <c r="AW339" s="14"/>
      <c r="AX339" s="26">
        <v>0</v>
      </c>
      <c r="AY339" s="14"/>
      <c r="AZ339" s="14"/>
      <c r="BA339" s="30">
        <f t="shared" si="191"/>
        <v>0</v>
      </c>
      <c r="BC339" s="1">
        <v>0</v>
      </c>
      <c r="BD339" s="1">
        <v>0</v>
      </c>
      <c r="BF339" s="1" t="b">
        <f t="shared" si="177"/>
        <v>1</v>
      </c>
      <c r="BH339" s="1">
        <f t="shared" si="187"/>
        <v>0</v>
      </c>
    </row>
    <row r="340" spans="2:60" ht="14.25">
      <c r="B340" s="56" t="s">
        <v>11</v>
      </c>
      <c r="C340" s="6" t="s">
        <v>508</v>
      </c>
      <c r="D340" s="7"/>
      <c r="E340" s="22">
        <f>E301+E302+E307+E309+E311+E313+E315+E317+E320+E323+E324+E326+E328+E330+E333+E304+E336+E338+E322+E339</f>
        <v>1444720</v>
      </c>
      <c r="F340" s="6" t="s">
        <v>508</v>
      </c>
      <c r="G340" s="7"/>
      <c r="H340" s="22">
        <f>H301+H302+H307+H309+H311+H313+H315+H317+H320+H323+H324+H326+H328+H330+H333+H304+H336+H338+H322+H339</f>
        <v>514739</v>
      </c>
      <c r="I340" s="6" t="s">
        <v>508</v>
      </c>
      <c r="J340" s="7"/>
      <c r="K340" s="22">
        <f>K301+K302+K307+K309+K311+K313+K315+K317+K320+K323+K324+K326+K328+K330+K333+K304+K336+K338+K322+K339</f>
        <v>776466</v>
      </c>
      <c r="L340" s="6" t="s">
        <v>508</v>
      </c>
      <c r="M340" s="7"/>
      <c r="N340" s="22">
        <f>N301+N302+N307+N309+N311+N313+N315+N317+N320+N323+N324+N326+N328+N330+N333+N304+N336+N338+N322+N339</f>
        <v>214976</v>
      </c>
      <c r="O340" s="6" t="s">
        <v>508</v>
      </c>
      <c r="P340" s="7"/>
      <c r="Q340" s="22">
        <f>Q301+Q302+Q307+Q309+Q311+Q313+Q315+Q317+Q320+Q323+Q324+Q326+Q328+Q330+Q333+Q304+Q336+Q338+Q322+Q339</f>
        <v>2950901</v>
      </c>
      <c r="R340" s="6" t="s">
        <v>508</v>
      </c>
      <c r="S340" s="7"/>
      <c r="T340" s="22">
        <f>T301+T302+T307+T309+T311+T313+T315+T317+T320+T323+T324+T326+T328+T330+T333+T304+T336+T338+T322+T339</f>
        <v>1447738</v>
      </c>
      <c r="U340" s="6" t="s">
        <v>508</v>
      </c>
      <c r="V340" s="7"/>
      <c r="W340" s="22">
        <f>W301+W302+W307+W309+W311+W313+W315+W317+W320+W323+W324+W326+W328+W330+W333+W304+W336+W338+W322+W339</f>
        <v>1170692</v>
      </c>
      <c r="X340" s="6" t="s">
        <v>508</v>
      </c>
      <c r="Y340" s="7"/>
      <c r="Z340" s="22">
        <f>Z301+Z302+Z307+Z309+Z311+Z313+Z315+Z317+Z320+Z323+Z324+Z326+Z328+Z330+Z333+Z304+Z336+Z338+Z322+Z339</f>
        <v>332471</v>
      </c>
      <c r="AA340" s="6" t="s">
        <v>508</v>
      </c>
      <c r="AB340" s="7"/>
      <c r="AC340" s="22">
        <f>AC301+AC302+AC307+AC309+AC311+AC313+AC315+AC317+AC320+AC323+AC324+AC326+AC328+AC330+AC333+AC304+AC336+AC338+AC322+AC339</f>
        <v>1444719.5899999999</v>
      </c>
      <c r="AD340" s="6" t="s">
        <v>508</v>
      </c>
      <c r="AE340" s="7"/>
      <c r="AF340" s="22">
        <f>AF301+AF302+AF307+AF309+AF311+AF313+AF315+AF317+AF320+AF323+AF324+AF326+AF328+AF330+AF333+AF304+AF336+AF338+AF322+AF339</f>
        <v>514738.4</v>
      </c>
      <c r="AG340" s="6" t="s">
        <v>508</v>
      </c>
      <c r="AH340" s="7"/>
      <c r="AI340" s="22">
        <f>AI301+AI302+AI307+AI309+AI311+AI313+AI315+AI317+AI320+AI323+AI324+AI326+AI328+AI330+AI333+AI304+AI336+AI338+AI322+AI339</f>
        <v>776466.1699999999</v>
      </c>
      <c r="AJ340" s="6" t="s">
        <v>508</v>
      </c>
      <c r="AK340" s="7"/>
      <c r="AL340" s="22">
        <f>AL301+AL302+AL307+AL309+AL311+AL313+AL315+AL317+AL320+AL323+AL324+AL326+AL328+AL330+AL333+AL304+AL336+AL338+AL322+AL339</f>
        <v>193942.34</v>
      </c>
      <c r="AM340" s="6" t="s">
        <v>508</v>
      </c>
      <c r="AN340" s="7"/>
      <c r="AO340" s="22">
        <f>AO301+AO302+AO307+AO309+AO311+AO313+AO315+AO317+AO320+AO323+AO324+AO326+AO328+AO330+AO333+AO304+AO336+AO338+AO322+AO339</f>
        <v>2929866.5</v>
      </c>
      <c r="AP340" s="6" t="s">
        <v>508</v>
      </c>
      <c r="AQ340" s="7"/>
      <c r="AR340" s="22">
        <f>AR301+AR302+AR307+AR309+AR311+AR313+AR315+AR317+AR320+AR323+AR324+AR326+AR328+AR330+AR333+AR304+AR336+AR338+AR322+AR339</f>
        <v>1437236.66</v>
      </c>
      <c r="AS340" s="6" t="s">
        <v>508</v>
      </c>
      <c r="AT340" s="7"/>
      <c r="AU340" s="22">
        <f>AU301+AU302+AU307+AU309+AU311+AU313+AU315+AU317+AU320+AU323+AU324+AU326+AU328+AU330+AU333+AU304+AU336+AU338+AU322+AU339</f>
        <v>1160159.3900000001</v>
      </c>
      <c r="AV340" s="6" t="s">
        <v>508</v>
      </c>
      <c r="AW340" s="7"/>
      <c r="AX340" s="22">
        <f>AX301+AX302+AX307+AX309+AX311+AX313+AX315+AX317+AX320+AX323+AX324+AX326+AX328+AX330+AX333+AX304+AX336+AX338+AX322+AX339</f>
        <v>332470.45</v>
      </c>
      <c r="AY340" s="6" t="s">
        <v>508</v>
      </c>
      <c r="AZ340" s="7"/>
      <c r="BA340" s="22">
        <f>BA301+BA302+BA307+BA309+BA311+BA313+BA315+BA317+BA320+BA323+BA324+BA326+BA328+BA330+BA333+BA304+BA336+BA338+BA322+BA339</f>
        <v>2929866.5</v>
      </c>
      <c r="BF340" s="1" t="b">
        <f>BF299</f>
        <v>0</v>
      </c>
      <c r="BH340" s="1">
        <f t="shared" si="187"/>
        <v>0</v>
      </c>
    </row>
    <row r="341" spans="2:60" ht="14.25" hidden="1">
      <c r="B341" s="96"/>
      <c r="C341" s="89"/>
      <c r="D341" s="97"/>
      <c r="E341" s="98"/>
      <c r="F341" s="89"/>
      <c r="G341" s="97"/>
      <c r="H341" s="98"/>
      <c r="I341" s="89"/>
      <c r="J341" s="97"/>
      <c r="K341" s="98"/>
      <c r="L341" s="89"/>
      <c r="M341" s="97"/>
      <c r="N341" s="98"/>
      <c r="O341" s="89"/>
      <c r="P341" s="97"/>
      <c r="Q341" s="98"/>
      <c r="R341" s="89"/>
      <c r="S341" s="97"/>
      <c r="T341" s="98"/>
      <c r="U341" s="89"/>
      <c r="V341" s="97"/>
      <c r="W341" s="98"/>
      <c r="X341" s="92"/>
      <c r="Y341" s="97"/>
      <c r="Z341" s="98"/>
      <c r="AB341" s="14"/>
      <c r="AC341" s="39"/>
      <c r="AE341" s="14"/>
      <c r="AF341" s="39"/>
      <c r="AH341" s="14"/>
      <c r="AI341" s="39"/>
      <c r="AK341" s="14"/>
      <c r="AL341" s="39"/>
      <c r="AN341" s="14"/>
      <c r="AO341" s="39"/>
      <c r="AQ341" s="14"/>
      <c r="AR341" s="21"/>
      <c r="AT341" s="14"/>
      <c r="AU341" s="21"/>
      <c r="AV341" s="10"/>
      <c r="AW341" s="14"/>
      <c r="AX341" s="21"/>
      <c r="AZ341" s="14"/>
      <c r="BA341" s="21"/>
      <c r="BH341" s="1">
        <f t="shared" si="187"/>
        <v>0</v>
      </c>
    </row>
    <row r="342" spans="2:60" ht="14.25" hidden="1">
      <c r="B342" s="51" t="s">
        <v>914</v>
      </c>
      <c r="D342" s="14"/>
      <c r="E342" s="21"/>
      <c r="F342" s="14"/>
      <c r="G342" s="14"/>
      <c r="H342" s="21"/>
      <c r="I342" s="14"/>
      <c r="J342" s="14"/>
      <c r="K342" s="21"/>
      <c r="L342" s="14"/>
      <c r="M342" s="14"/>
      <c r="N342" s="21"/>
      <c r="O342" s="14"/>
      <c r="P342" s="14"/>
      <c r="Q342" s="30"/>
      <c r="R342" s="14"/>
      <c r="S342" s="14"/>
      <c r="T342" s="21"/>
      <c r="U342" s="14"/>
      <c r="V342" s="14"/>
      <c r="W342" s="21"/>
      <c r="X342" s="10"/>
      <c r="Y342" s="14"/>
      <c r="Z342" s="21"/>
      <c r="AB342" s="14"/>
      <c r="AC342" s="39"/>
      <c r="AD342" s="14"/>
      <c r="AE342" s="14"/>
      <c r="AF342" s="26"/>
      <c r="AG342" s="14"/>
      <c r="AH342" s="14"/>
      <c r="AI342" s="26"/>
      <c r="AJ342" s="14"/>
      <c r="AK342" s="14"/>
      <c r="AL342" s="26"/>
      <c r="AM342" s="14"/>
      <c r="AN342" s="14"/>
      <c r="AO342" s="26"/>
      <c r="AP342" s="14"/>
      <c r="AQ342" s="14"/>
      <c r="AR342" s="30"/>
      <c r="AS342" s="14"/>
      <c r="AT342" s="14"/>
      <c r="AU342" s="26"/>
      <c r="AV342" s="10"/>
      <c r="AW342" s="14"/>
      <c r="AX342" s="26"/>
      <c r="AY342" s="14"/>
      <c r="AZ342" s="14"/>
      <c r="BA342" s="30"/>
      <c r="BF342" s="1" t="b">
        <f>IF(AND(BF265,BF266,BF271,BF272,BF273,BF275,BF277,BF278,BF279),TRUE,FALSE)</f>
        <v>0</v>
      </c>
      <c r="BH342" s="1">
        <f>SUM(T342:Z342)-SUM(E342:N342)</f>
        <v>0</v>
      </c>
    </row>
    <row r="343" spans="1:53" ht="14.25" hidden="1">
      <c r="A343" s="1" t="s">
        <v>606</v>
      </c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</row>
    <row r="344" spans="1:53" ht="14.25" hidden="1">
      <c r="A344" s="1" t="s">
        <v>608</v>
      </c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</row>
    <row r="345" s="61" customFormat="1" ht="14.25" hidden="1" outlineLevel="1">
      <c r="A345" s="61" t="s">
        <v>194</v>
      </c>
    </row>
    <row r="346" s="61" customFormat="1" ht="14.25" hidden="1" outlineLevel="1">
      <c r="A346" s="61" t="s">
        <v>253</v>
      </c>
    </row>
    <row r="347" s="61" customFormat="1" ht="14.25" hidden="1" outlineLevel="1">
      <c r="A347" s="61" t="s">
        <v>254</v>
      </c>
    </row>
    <row r="348" s="61" customFormat="1" ht="14.25" hidden="1" outlineLevel="1">
      <c r="A348" s="61" t="s">
        <v>255</v>
      </c>
    </row>
    <row r="349" spans="1:53" ht="14.25" hidden="1">
      <c r="A349" s="1" t="s">
        <v>711</v>
      </c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</row>
    <row r="350" spans="1:53" ht="14.25" hidden="1">
      <c r="A350" s="1" t="s">
        <v>609</v>
      </c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</row>
    <row r="351" spans="1:53" ht="14.25" hidden="1">
      <c r="A351" s="1" t="s">
        <v>610</v>
      </c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</row>
    <row r="352" s="61" customFormat="1" ht="14.25" hidden="1" outlineLevel="1">
      <c r="A352" s="61" t="s">
        <v>198</v>
      </c>
    </row>
    <row r="353" spans="1:53" ht="14.25" hidden="1">
      <c r="A353" s="1" t="s">
        <v>607</v>
      </c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</row>
    <row r="354" s="61" customFormat="1" ht="14.25" hidden="1" outlineLevel="1">
      <c r="A354" s="61" t="s">
        <v>200</v>
      </c>
    </row>
    <row r="355" spans="1:53" ht="14.25" hidden="1">
      <c r="A355" s="1" t="s">
        <v>611</v>
      </c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</row>
    <row r="356" spans="1:53" ht="14.25" hidden="1">
      <c r="A356" s="1" t="s">
        <v>612</v>
      </c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</row>
    <row r="357" spans="1:53" ht="14.25" hidden="1">
      <c r="A357" s="1" t="s">
        <v>613</v>
      </c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</row>
    <row r="358" spans="2:60" ht="14.25" hidden="1">
      <c r="B358" s="101" t="s">
        <v>913</v>
      </c>
      <c r="C358" s="89" t="s">
        <v>508</v>
      </c>
      <c r="D358" s="102"/>
      <c r="E358" s="103"/>
      <c r="F358" s="89"/>
      <c r="G358" s="102"/>
      <c r="H358" s="103"/>
      <c r="I358" s="89"/>
      <c r="J358" s="102"/>
      <c r="K358" s="103"/>
      <c r="L358" s="89"/>
      <c r="M358" s="102"/>
      <c r="N358" s="103"/>
      <c r="O358" s="89"/>
      <c r="P358" s="102"/>
      <c r="Q358" s="103"/>
      <c r="R358" s="89"/>
      <c r="S358" s="102"/>
      <c r="T358" s="103"/>
      <c r="U358" s="89"/>
      <c r="V358" s="102"/>
      <c r="W358" s="103"/>
      <c r="X358" s="89"/>
      <c r="Y358" s="102"/>
      <c r="Z358" s="103"/>
      <c r="AA358" s="6" t="s">
        <v>508</v>
      </c>
      <c r="AB358" s="7"/>
      <c r="AC358" s="22">
        <f>AC265+AC266+AC271+AC272+AC273+AC275+AC277+AC278+AC279</f>
        <v>14595.65</v>
      </c>
      <c r="AD358" s="6" t="s">
        <v>508</v>
      </c>
      <c r="AE358" s="7"/>
      <c r="AF358" s="22">
        <f>AF265+AF266+AF271+AF272+AF273+AF275+AF277+AF278+AF279</f>
        <v>0</v>
      </c>
      <c r="AG358" s="6" t="s">
        <v>508</v>
      </c>
      <c r="AH358" s="7"/>
      <c r="AI358" s="22">
        <f>AI265+AI266+AI271+AI272+AI273+AI275+AI277+AI278+AI279</f>
        <v>8726.97</v>
      </c>
      <c r="AJ358" s="6" t="s">
        <v>508</v>
      </c>
      <c r="AK358" s="7"/>
      <c r="AL358" s="22">
        <f>AL265+AL266+AL271+AL272+AL273+AL275+AL277+AL278+AL279</f>
        <v>0</v>
      </c>
      <c r="AM358" s="6" t="s">
        <v>508</v>
      </c>
      <c r="AN358" s="7"/>
      <c r="AO358" s="22">
        <f>AO265+AO266+AO271+AO272+AO273+AO275+AO277+AO278+AO279</f>
        <v>23322.62</v>
      </c>
      <c r="AP358" s="6" t="s">
        <v>508</v>
      </c>
      <c r="AQ358" s="7"/>
      <c r="AR358" s="22">
        <f>AR265+AR266+AR271+AR272+AR273+AR275+AR277+AR278+AR279</f>
        <v>4214.57</v>
      </c>
      <c r="AS358" s="6" t="s">
        <v>508</v>
      </c>
      <c r="AT358" s="7"/>
      <c r="AU358" s="22">
        <f>AU265+AU266+AU271+AU272+AU273+AU275+AU277+AU278+AU279</f>
        <v>7820.97</v>
      </c>
      <c r="AV358" s="6" t="s">
        <v>508</v>
      </c>
      <c r="AW358" s="7"/>
      <c r="AX358" s="22">
        <f>AX265+AX266+AX271+AX272+AX273+AX275+AX277+AX278+AX279</f>
        <v>11287.08</v>
      </c>
      <c r="AY358" s="6" t="s">
        <v>508</v>
      </c>
      <c r="AZ358" s="7"/>
      <c r="BA358" s="22">
        <f>BA265+BA266+BA271+BA272+BA273+BA275+BA277+BA278+BA279</f>
        <v>23322.62</v>
      </c>
      <c r="BF358" s="1" t="b">
        <f>BF342</f>
        <v>0</v>
      </c>
      <c r="BH358" s="1">
        <f t="shared" si="187"/>
        <v>0</v>
      </c>
    </row>
    <row r="359" spans="2:60" ht="14.25">
      <c r="B359" s="54"/>
      <c r="D359" s="14"/>
      <c r="E359" s="21"/>
      <c r="G359" s="14"/>
      <c r="H359" s="21"/>
      <c r="J359" s="14"/>
      <c r="K359" s="21"/>
      <c r="M359" s="14"/>
      <c r="N359" s="21"/>
      <c r="P359" s="14"/>
      <c r="Q359" s="21"/>
      <c r="S359" s="14"/>
      <c r="T359" s="21"/>
      <c r="V359" s="14"/>
      <c r="W359" s="21"/>
      <c r="X359" s="10"/>
      <c r="Y359" s="14"/>
      <c r="Z359" s="21"/>
      <c r="AB359" s="14"/>
      <c r="AC359" s="39"/>
      <c r="AE359" s="14"/>
      <c r="AF359" s="39"/>
      <c r="AH359" s="14"/>
      <c r="AI359" s="39"/>
      <c r="AK359" s="14"/>
      <c r="AL359" s="39"/>
      <c r="AN359" s="14"/>
      <c r="AO359" s="39"/>
      <c r="AQ359" s="14"/>
      <c r="AR359" s="21"/>
      <c r="AT359" s="14"/>
      <c r="AU359" s="21"/>
      <c r="AV359" s="10"/>
      <c r="AW359" s="14"/>
      <c r="AX359" s="21"/>
      <c r="AZ359" s="14"/>
      <c r="BA359" s="21"/>
      <c r="BH359" s="1">
        <f t="shared" si="187"/>
        <v>0</v>
      </c>
    </row>
    <row r="360" spans="2:60" ht="14.25">
      <c r="B360" s="94" t="s">
        <v>577</v>
      </c>
      <c r="C360" s="89"/>
      <c r="D360" s="97"/>
      <c r="E360" s="98"/>
      <c r="F360" s="97"/>
      <c r="G360" s="97"/>
      <c r="H360" s="98"/>
      <c r="I360" s="97"/>
      <c r="J360" s="97"/>
      <c r="K360" s="98"/>
      <c r="L360" s="97"/>
      <c r="M360" s="97"/>
      <c r="N360" s="98"/>
      <c r="O360" s="97"/>
      <c r="P360" s="97"/>
      <c r="Q360" s="99"/>
      <c r="R360" s="97"/>
      <c r="S360" s="97"/>
      <c r="T360" s="98"/>
      <c r="U360" s="97"/>
      <c r="V360" s="97"/>
      <c r="W360" s="98"/>
      <c r="X360" s="92"/>
      <c r="Y360" s="97"/>
      <c r="Z360" s="98"/>
      <c r="AB360" s="14"/>
      <c r="AC360" s="39"/>
      <c r="AD360" s="14"/>
      <c r="AE360" s="14"/>
      <c r="AF360" s="26"/>
      <c r="AG360" s="14"/>
      <c r="AH360" s="14"/>
      <c r="AI360" s="26"/>
      <c r="AJ360" s="14"/>
      <c r="AK360" s="14"/>
      <c r="AL360" s="26"/>
      <c r="AM360" s="14"/>
      <c r="AN360" s="14"/>
      <c r="AO360" s="26"/>
      <c r="AP360" s="14"/>
      <c r="AQ360" s="14"/>
      <c r="AR360" s="30"/>
      <c r="AS360" s="14"/>
      <c r="AT360" s="14"/>
      <c r="AU360" s="26"/>
      <c r="AV360" s="10"/>
      <c r="AW360" s="14"/>
      <c r="AX360" s="26"/>
      <c r="AY360" s="14"/>
      <c r="AZ360" s="14"/>
      <c r="BA360" s="30"/>
      <c r="BF360" s="1" t="b">
        <f>IF(AND(BF362,BF366,BF369,BF370,BF373,BF375,BF376,BF378,BF380,BF382),TRUE,FALSE)</f>
        <v>0</v>
      </c>
      <c r="BH360" s="1">
        <f t="shared" si="187"/>
        <v>0</v>
      </c>
    </row>
    <row r="361" spans="1:60" s="61" customFormat="1" ht="14.25" hidden="1" outlineLevel="1">
      <c r="A361" s="61" t="s">
        <v>213</v>
      </c>
      <c r="B361" s="107" t="s">
        <v>214</v>
      </c>
      <c r="C361" s="107"/>
      <c r="D361" s="107"/>
      <c r="E361" s="108">
        <f>ROUND(AC361,round_as_displayed)</f>
        <v>319943</v>
      </c>
      <c r="F361" s="107"/>
      <c r="G361" s="107"/>
      <c r="H361" s="108">
        <f>ROUND(AF361,round_as_displayed)</f>
        <v>311315</v>
      </c>
      <c r="I361" s="107"/>
      <c r="J361" s="107"/>
      <c r="K361" s="108">
        <f>ROUND(AI361,round_as_displayed)</f>
        <v>94382</v>
      </c>
      <c r="L361" s="107"/>
      <c r="M361" s="107"/>
      <c r="N361" s="108">
        <f>ROUND(AL361,round_as_displayed)</f>
        <v>0</v>
      </c>
      <c r="O361" s="107"/>
      <c r="P361" s="107"/>
      <c r="Q361" s="108">
        <f>E361+H361+K361+N361</f>
        <v>725640</v>
      </c>
      <c r="R361" s="107"/>
      <c r="S361" s="107"/>
      <c r="T361" s="108">
        <f>ROUND(AR361,round_as_displayed)</f>
        <v>289089</v>
      </c>
      <c r="U361" s="107"/>
      <c r="V361" s="107"/>
      <c r="W361" s="108">
        <f>ROUND(AU361,round_as_displayed)</f>
        <v>391258</v>
      </c>
      <c r="X361" s="107"/>
      <c r="Y361" s="107"/>
      <c r="Z361" s="108">
        <f>ROUND(AX361,round_as_displayed)</f>
        <v>82984</v>
      </c>
      <c r="AC361" s="61">
        <v>319942.9</v>
      </c>
      <c r="AF361" s="61">
        <v>311314.54</v>
      </c>
      <c r="AI361" s="61">
        <v>94381.58</v>
      </c>
      <c r="AO361" s="61">
        <f>AC361+AF361+AI361+AL361</f>
        <v>725639.0199999999</v>
      </c>
      <c r="AR361" s="61">
        <v>289088.93</v>
      </c>
      <c r="AU361" s="61">
        <v>391257.92</v>
      </c>
      <c r="AX361" s="61">
        <v>82984.21</v>
      </c>
      <c r="BA361" s="61">
        <f>AR361+AU361+AX361</f>
        <v>763331.0599999999</v>
      </c>
      <c r="BC361" s="61">
        <v>37692.04</v>
      </c>
      <c r="BD361" s="63">
        <v>3026.66</v>
      </c>
      <c r="BE361" s="63"/>
      <c r="BF361" s="61" t="b">
        <f>IF(AND(AC361=0,AF361=0,AI361=0,AL361=0),TRUE,FALSE)</f>
        <v>0</v>
      </c>
      <c r="BH361" s="1">
        <f t="shared" si="187"/>
        <v>37691</v>
      </c>
    </row>
    <row r="362" spans="1:60" ht="14.25" collapsed="1">
      <c r="A362" s="1" t="s">
        <v>614</v>
      </c>
      <c r="B362" s="50" t="s">
        <v>405</v>
      </c>
      <c r="C362" s="6" t="s">
        <v>508</v>
      </c>
      <c r="D362" s="14"/>
      <c r="E362" s="21">
        <f>ROUND(AC362,round_as_displayed)</f>
        <v>319943</v>
      </c>
      <c r="F362" s="14"/>
      <c r="G362" s="14"/>
      <c r="H362" s="21">
        <f>ROUND(AF362,round_as_displayed)</f>
        <v>311315</v>
      </c>
      <c r="I362" s="14"/>
      <c r="J362" s="14"/>
      <c r="K362" s="21">
        <f>ROUND(AI362,round_as_displayed)</f>
        <v>94382</v>
      </c>
      <c r="L362" s="14"/>
      <c r="M362" s="14"/>
      <c r="N362" s="21">
        <f aca="true" t="shared" si="192" ref="N362:N382">ROUND(AL362,round_as_displayed)</f>
        <v>37692</v>
      </c>
      <c r="O362" s="14"/>
      <c r="P362" s="14"/>
      <c r="Q362" s="30">
        <f aca="true" t="shared" si="193" ref="Q362:Q382">E362+H362+K362+N362</f>
        <v>763332</v>
      </c>
      <c r="R362" s="14"/>
      <c r="S362" s="14"/>
      <c r="T362" s="21">
        <f>ROUND(AR362,round_as_displayed)</f>
        <v>289089</v>
      </c>
      <c r="U362" s="14"/>
      <c r="V362" s="14"/>
      <c r="W362" s="21">
        <f>ROUND(AU362,round_as_displayed)+1</f>
        <v>391259</v>
      </c>
      <c r="X362" s="10"/>
      <c r="Y362" s="14"/>
      <c r="Z362" s="21">
        <f>ROUND(AX362,round_as_displayed)</f>
        <v>82984</v>
      </c>
      <c r="AB362" s="14"/>
      <c r="AC362" s="39">
        <v>319942.9</v>
      </c>
      <c r="AD362" s="14"/>
      <c r="AE362" s="14"/>
      <c r="AF362" s="26">
        <v>311314.54</v>
      </c>
      <c r="AG362" s="14"/>
      <c r="AH362" s="14"/>
      <c r="AI362" s="26">
        <v>94381.58</v>
      </c>
      <c r="AJ362" s="14"/>
      <c r="AK362" s="14"/>
      <c r="AL362" s="26">
        <f aca="true" t="shared" si="194" ref="AL362:AL382">BC362</f>
        <v>37692.04</v>
      </c>
      <c r="AM362" s="14"/>
      <c r="AN362" s="14"/>
      <c r="AO362" s="26">
        <f aca="true" t="shared" si="195" ref="AO362:AO382">AC362+AF362+AI362+AL362</f>
        <v>763331.0599999999</v>
      </c>
      <c r="AP362" s="14"/>
      <c r="AQ362" s="14"/>
      <c r="AR362" s="30">
        <v>289088.93</v>
      </c>
      <c r="AS362" s="14"/>
      <c r="AT362" s="14"/>
      <c r="AU362" s="26">
        <v>391257.92</v>
      </c>
      <c r="AV362" s="10"/>
      <c r="AW362" s="14"/>
      <c r="AX362" s="26">
        <v>82984.21</v>
      </c>
      <c r="AY362" s="14"/>
      <c r="AZ362" s="14"/>
      <c r="BA362" s="30">
        <f aca="true" t="shared" si="196" ref="BA362:BA382">AR362+AU362+AX362</f>
        <v>763331.0599999999</v>
      </c>
      <c r="BC362" s="1">
        <v>37692.04</v>
      </c>
      <c r="BD362" s="1">
        <v>3026.66</v>
      </c>
      <c r="BF362" s="1" t="b">
        <f aca="true" t="shared" si="197" ref="BF362:BF382">IF(AND(AC362=0,AF362=0,AI362=0,AL362=0),TRUE,FALSE)</f>
        <v>0</v>
      </c>
      <c r="BH362" s="1">
        <f t="shared" si="187"/>
        <v>0</v>
      </c>
    </row>
    <row r="363" spans="1:60" s="61" customFormat="1" ht="14.25" hidden="1" outlineLevel="1">
      <c r="A363" s="61" t="s">
        <v>215</v>
      </c>
      <c r="B363" s="107" t="s">
        <v>216</v>
      </c>
      <c r="C363" s="107"/>
      <c r="D363" s="107"/>
      <c r="E363" s="108">
        <f>ROUND(AC363,round_as_displayed)</f>
        <v>926648</v>
      </c>
      <c r="F363" s="107"/>
      <c r="G363" s="107"/>
      <c r="H363" s="108">
        <f>ROUND(AF363,round_as_displayed)</f>
        <v>3226299</v>
      </c>
      <c r="I363" s="107"/>
      <c r="J363" s="107"/>
      <c r="K363" s="108">
        <f>ROUND(AI363,round_as_displayed)</f>
        <v>381911</v>
      </c>
      <c r="L363" s="107"/>
      <c r="M363" s="107"/>
      <c r="N363" s="108">
        <f>ROUND(AL363,round_as_displayed)</f>
        <v>0</v>
      </c>
      <c r="O363" s="107"/>
      <c r="P363" s="107"/>
      <c r="Q363" s="108">
        <f>E363+H363+K363+N363</f>
        <v>4534858</v>
      </c>
      <c r="R363" s="107"/>
      <c r="S363" s="107"/>
      <c r="T363" s="108">
        <f>ROUND(AR363,round_as_displayed)</f>
        <v>1885320</v>
      </c>
      <c r="U363" s="107"/>
      <c r="V363" s="107"/>
      <c r="W363" s="108">
        <f aca="true" t="shared" si="198" ref="W363:W368">ROUND(AU363,round_as_displayed)</f>
        <v>2044214</v>
      </c>
      <c r="X363" s="107"/>
      <c r="Y363" s="107"/>
      <c r="Z363" s="108">
        <f>ROUND(AX363,round_as_displayed)</f>
        <v>776781</v>
      </c>
      <c r="AC363" s="61">
        <v>926648.05</v>
      </c>
      <c r="AF363" s="61">
        <v>3226299.3</v>
      </c>
      <c r="AI363" s="61">
        <v>381911.26</v>
      </c>
      <c r="AO363" s="61">
        <f>AC363+AF363+AI363+AL363</f>
        <v>4534858.609999999</v>
      </c>
      <c r="AR363" s="61">
        <v>1885320.05</v>
      </c>
      <c r="AU363" s="61">
        <v>2044214.42</v>
      </c>
      <c r="AX363" s="61">
        <v>776781.1</v>
      </c>
      <c r="BA363" s="61">
        <f>AR363+AU363+AX363</f>
        <v>4706315.569999999</v>
      </c>
      <c r="BC363" s="61">
        <v>171456.96</v>
      </c>
      <c r="BD363" s="63">
        <v>8888.56</v>
      </c>
      <c r="BE363" s="63"/>
      <c r="BF363" s="61" t="b">
        <f>IF(AND(AC363=0,AF363=0,AI363=0,AL363=0),TRUE,FALSE)</f>
        <v>0</v>
      </c>
      <c r="BH363" s="1">
        <f t="shared" si="187"/>
        <v>171457</v>
      </c>
    </row>
    <row r="364" spans="1:60" s="61" customFormat="1" ht="14.25" hidden="1" outlineLevel="1">
      <c r="A364" s="61" t="s">
        <v>257</v>
      </c>
      <c r="B364" s="107" t="s">
        <v>425</v>
      </c>
      <c r="C364" s="107"/>
      <c r="D364" s="107"/>
      <c r="E364" s="108">
        <f>ROUND(AC364,round_as_displayed)</f>
        <v>0</v>
      </c>
      <c r="F364" s="107"/>
      <c r="G364" s="107"/>
      <c r="H364" s="108">
        <f>ROUND(AF364,round_as_displayed)</f>
        <v>1170727</v>
      </c>
      <c r="I364" s="107"/>
      <c r="J364" s="107"/>
      <c r="K364" s="108">
        <f>ROUND(AI364,round_as_displayed)</f>
        <v>0</v>
      </c>
      <c r="L364" s="107"/>
      <c r="M364" s="107"/>
      <c r="N364" s="108">
        <f>ROUND(AL364,round_as_displayed)</f>
        <v>0</v>
      </c>
      <c r="O364" s="107"/>
      <c r="P364" s="107"/>
      <c r="Q364" s="108">
        <f>E364+H364+K364+N364</f>
        <v>1170727</v>
      </c>
      <c r="R364" s="107"/>
      <c r="S364" s="107"/>
      <c r="T364" s="108">
        <f>ROUND(AR364,round_as_displayed)</f>
        <v>363529</v>
      </c>
      <c r="U364" s="107"/>
      <c r="V364" s="107"/>
      <c r="W364" s="108">
        <f t="shared" si="198"/>
        <v>655865</v>
      </c>
      <c r="X364" s="107"/>
      <c r="Y364" s="107"/>
      <c r="Z364" s="108">
        <f>ROUND(AX364,round_as_displayed)</f>
        <v>151334</v>
      </c>
      <c r="AC364" s="61">
        <v>0</v>
      </c>
      <c r="AF364" s="61">
        <v>1170727.48</v>
      </c>
      <c r="AI364" s="61">
        <v>0</v>
      </c>
      <c r="AO364" s="61">
        <f>AC364+AF364+AI364+AL364</f>
        <v>1170727.48</v>
      </c>
      <c r="AR364" s="61">
        <v>363529.08</v>
      </c>
      <c r="AU364" s="61">
        <v>655864.85</v>
      </c>
      <c r="AX364" s="61">
        <v>151333.55</v>
      </c>
      <c r="BA364" s="61">
        <f>AR364+AU364+AX364</f>
        <v>1170727.48</v>
      </c>
      <c r="BC364" s="61">
        <v>0</v>
      </c>
      <c r="BD364" s="63">
        <v>0</v>
      </c>
      <c r="BE364" s="63"/>
      <c r="BF364" s="61" t="b">
        <f>IF(AND(AC364=0,AF364=0,AI364=0,AL364=0),TRUE,FALSE)</f>
        <v>0</v>
      </c>
      <c r="BH364" s="1">
        <f t="shared" si="187"/>
        <v>1</v>
      </c>
    </row>
    <row r="365" spans="1:60" s="61" customFormat="1" ht="14.25" hidden="1" outlineLevel="1">
      <c r="A365" s="61" t="s">
        <v>258</v>
      </c>
      <c r="B365" s="107" t="s">
        <v>426</v>
      </c>
      <c r="C365" s="107"/>
      <c r="D365" s="107"/>
      <c r="E365" s="108">
        <f>ROUND(AC365,round_as_displayed)</f>
        <v>5977</v>
      </c>
      <c r="F365" s="107"/>
      <c r="G365" s="107"/>
      <c r="H365" s="108">
        <f>ROUND(AF365,round_as_displayed)</f>
        <v>1146489</v>
      </c>
      <c r="I365" s="107"/>
      <c r="J365" s="107"/>
      <c r="K365" s="108">
        <f>ROUND(AI365,round_as_displayed)</f>
        <v>15368</v>
      </c>
      <c r="L365" s="107"/>
      <c r="M365" s="107"/>
      <c r="N365" s="108">
        <f>ROUND(AL365,round_as_displayed)</f>
        <v>0</v>
      </c>
      <c r="O365" s="107"/>
      <c r="P365" s="107"/>
      <c r="Q365" s="108">
        <f>E365+H365+K365+N365</f>
        <v>1167834</v>
      </c>
      <c r="R365" s="107"/>
      <c r="S365" s="107"/>
      <c r="T365" s="108">
        <f>ROUND(AR365,round_as_displayed)</f>
        <v>191631</v>
      </c>
      <c r="U365" s="107"/>
      <c r="V365" s="107"/>
      <c r="W365" s="108">
        <f t="shared" si="198"/>
        <v>890524</v>
      </c>
      <c r="X365" s="107"/>
      <c r="Y365" s="107"/>
      <c r="Z365" s="108">
        <f>ROUND(AX365,round_as_displayed)</f>
        <v>127241</v>
      </c>
      <c r="AC365" s="61">
        <v>5976.61</v>
      </c>
      <c r="AF365" s="61">
        <v>1146488.98</v>
      </c>
      <c r="AI365" s="61">
        <v>15367.91</v>
      </c>
      <c r="AO365" s="61">
        <f>AC365+AF365+AI365+AL365</f>
        <v>1167833.5</v>
      </c>
      <c r="AR365" s="61">
        <v>191631</v>
      </c>
      <c r="AU365" s="61">
        <v>890523.58</v>
      </c>
      <c r="AX365" s="61">
        <v>127241.46</v>
      </c>
      <c r="BA365" s="61">
        <f>AR365+AU365+AX365</f>
        <v>1209396.04</v>
      </c>
      <c r="BC365" s="61">
        <v>41562.54</v>
      </c>
      <c r="BD365" s="63">
        <v>-2035.27</v>
      </c>
      <c r="BE365" s="63"/>
      <c r="BF365" s="61" t="b">
        <f>IF(AND(AC365=0,AF365=0,AI365=0,AL365=0),TRUE,FALSE)</f>
        <v>0</v>
      </c>
      <c r="BH365" s="1">
        <f t="shared" si="187"/>
        <v>41562</v>
      </c>
    </row>
    <row r="366" spans="1:60" ht="13.5" customHeight="1" collapsed="1">
      <c r="A366" s="1" t="s">
        <v>615</v>
      </c>
      <c r="B366" s="96" t="s">
        <v>216</v>
      </c>
      <c r="C366" s="89" t="s">
        <v>508</v>
      </c>
      <c r="D366" s="97"/>
      <c r="E366" s="98">
        <f>ROUND(AC366,round_as_displayed)-1</f>
        <v>932624</v>
      </c>
      <c r="F366" s="97"/>
      <c r="G366" s="97"/>
      <c r="H366" s="98">
        <f>ROUND(AF366,round_as_displayed)-1</f>
        <v>5543515</v>
      </c>
      <c r="I366" s="97"/>
      <c r="J366" s="97"/>
      <c r="K366" s="98">
        <f>ROUND(AI366,round_as_displayed)+1</f>
        <v>397280</v>
      </c>
      <c r="L366" s="97"/>
      <c r="M366" s="97"/>
      <c r="N366" s="98">
        <f t="shared" si="192"/>
        <v>213020</v>
      </c>
      <c r="O366" s="97"/>
      <c r="P366" s="97"/>
      <c r="Q366" s="99">
        <f t="shared" si="193"/>
        <v>7086439</v>
      </c>
      <c r="R366" s="97"/>
      <c r="S366" s="97"/>
      <c r="T366" s="98">
        <f>ROUND(AR366,round_as_displayed)-1</f>
        <v>2440479</v>
      </c>
      <c r="U366" s="97"/>
      <c r="V366" s="97"/>
      <c r="W366" s="98">
        <f t="shared" si="198"/>
        <v>3590603</v>
      </c>
      <c r="X366" s="92"/>
      <c r="Y366" s="97"/>
      <c r="Z366" s="98">
        <f>ROUND(AX366,round_as_displayed)+1</f>
        <v>1055357</v>
      </c>
      <c r="AB366" s="14"/>
      <c r="AC366" s="39">
        <v>932624.66</v>
      </c>
      <c r="AD366" s="14"/>
      <c r="AE366" s="14"/>
      <c r="AF366" s="26">
        <v>5543515.76</v>
      </c>
      <c r="AG366" s="14"/>
      <c r="AH366" s="14"/>
      <c r="AI366" s="26">
        <v>397279.17</v>
      </c>
      <c r="AJ366" s="14"/>
      <c r="AK366" s="14"/>
      <c r="AL366" s="26">
        <f t="shared" si="194"/>
        <v>213019.5</v>
      </c>
      <c r="AM366" s="14"/>
      <c r="AN366" s="14"/>
      <c r="AO366" s="26">
        <f t="shared" si="195"/>
        <v>7086439.09</v>
      </c>
      <c r="AP366" s="14"/>
      <c r="AQ366" s="14"/>
      <c r="AR366" s="30">
        <v>2440480.13</v>
      </c>
      <c r="AS366" s="14"/>
      <c r="AT366" s="14"/>
      <c r="AU366" s="26">
        <v>3590602.85</v>
      </c>
      <c r="AV366" s="10"/>
      <c r="AW366" s="14"/>
      <c r="AX366" s="26">
        <v>1055356.11</v>
      </c>
      <c r="AY366" s="14"/>
      <c r="AZ366" s="14"/>
      <c r="BA366" s="30">
        <f t="shared" si="196"/>
        <v>7086439.090000001</v>
      </c>
      <c r="BC366" s="1">
        <v>213019.5</v>
      </c>
      <c r="BD366" s="1">
        <v>6853.29</v>
      </c>
      <c r="BF366" s="1" t="b">
        <f t="shared" si="197"/>
        <v>0</v>
      </c>
      <c r="BH366" s="1">
        <f t="shared" si="187"/>
        <v>0</v>
      </c>
    </row>
    <row r="367" spans="1:60" s="61" customFormat="1" ht="14.25" hidden="1" outlineLevel="1">
      <c r="A367" s="61" t="s">
        <v>217</v>
      </c>
      <c r="B367" s="107" t="s">
        <v>218</v>
      </c>
      <c r="C367" s="107"/>
      <c r="D367" s="107"/>
      <c r="E367" s="108">
        <f aca="true" t="shared" si="199" ref="E367:E377">ROUND(AC367,round_as_displayed)</f>
        <v>180012</v>
      </c>
      <c r="F367" s="107"/>
      <c r="G367" s="107"/>
      <c r="H367" s="108">
        <f aca="true" t="shared" si="200" ref="H367:H382">ROUND(AF367,round_as_displayed)</f>
        <v>488151</v>
      </c>
      <c r="I367" s="107"/>
      <c r="J367" s="107"/>
      <c r="K367" s="108">
        <f aca="true" t="shared" si="201" ref="K367:K382">ROUND(AI367,round_as_displayed)</f>
        <v>371091</v>
      </c>
      <c r="L367" s="107"/>
      <c r="M367" s="107"/>
      <c r="N367" s="108">
        <f>ROUND(AL367,round_as_displayed)</f>
        <v>0</v>
      </c>
      <c r="O367" s="107"/>
      <c r="P367" s="107"/>
      <c r="Q367" s="108">
        <f>E367+H367+K367+N367</f>
        <v>1039254</v>
      </c>
      <c r="R367" s="107"/>
      <c r="S367" s="107"/>
      <c r="T367" s="108">
        <f aca="true" t="shared" si="202" ref="T367:T381">ROUND(AR367,round_as_displayed)</f>
        <v>469092</v>
      </c>
      <c r="U367" s="107"/>
      <c r="V367" s="107"/>
      <c r="W367" s="108">
        <f t="shared" si="198"/>
        <v>522650</v>
      </c>
      <c r="X367" s="107"/>
      <c r="Y367" s="107"/>
      <c r="Z367" s="108">
        <f aca="true" t="shared" si="203" ref="Z367:Z382">ROUND(AX367,round_as_displayed)</f>
        <v>132225</v>
      </c>
      <c r="AC367" s="61">
        <v>180011.52</v>
      </c>
      <c r="AF367" s="61">
        <v>488150.71</v>
      </c>
      <c r="AI367" s="61">
        <v>371091.07</v>
      </c>
      <c r="AO367" s="61">
        <f>AC367+AF367+AI367+AL367</f>
        <v>1039253.3</v>
      </c>
      <c r="AR367" s="61">
        <v>469092.46</v>
      </c>
      <c r="AU367" s="61">
        <v>522649.89</v>
      </c>
      <c r="AX367" s="61">
        <v>132225.38</v>
      </c>
      <c r="BA367" s="61">
        <f>AR367+AU367+AX367</f>
        <v>1123967.73</v>
      </c>
      <c r="BC367" s="61">
        <v>84714.43</v>
      </c>
      <c r="BD367" s="63">
        <v>18190.17</v>
      </c>
      <c r="BE367" s="63"/>
      <c r="BF367" s="61" t="b">
        <f>IF(AND(AC367=0,AF367=0,AI367=0,AL367=0),TRUE,FALSE)</f>
        <v>0</v>
      </c>
      <c r="BH367" s="1">
        <f t="shared" si="187"/>
        <v>84713</v>
      </c>
    </row>
    <row r="368" spans="1:60" s="61" customFormat="1" ht="14.25" hidden="1" outlineLevel="1">
      <c r="A368" s="61" t="s">
        <v>259</v>
      </c>
      <c r="B368" s="107" t="s">
        <v>427</v>
      </c>
      <c r="C368" s="107"/>
      <c r="D368" s="107"/>
      <c r="E368" s="108">
        <f t="shared" si="199"/>
        <v>0</v>
      </c>
      <c r="F368" s="107"/>
      <c r="G368" s="107"/>
      <c r="H368" s="108">
        <f t="shared" si="200"/>
        <v>56279</v>
      </c>
      <c r="I368" s="107"/>
      <c r="J368" s="107"/>
      <c r="K368" s="108">
        <f t="shared" si="201"/>
        <v>0</v>
      </c>
      <c r="L368" s="107"/>
      <c r="M368" s="107"/>
      <c r="N368" s="108">
        <f>ROUND(AL368,round_as_displayed)</f>
        <v>0</v>
      </c>
      <c r="O368" s="107"/>
      <c r="P368" s="107"/>
      <c r="Q368" s="108">
        <f>E368+H368+K368+N368</f>
        <v>56279</v>
      </c>
      <c r="R368" s="107"/>
      <c r="S368" s="107"/>
      <c r="T368" s="108">
        <f t="shared" si="202"/>
        <v>31398</v>
      </c>
      <c r="U368" s="107"/>
      <c r="V368" s="107"/>
      <c r="W368" s="108">
        <f t="shared" si="198"/>
        <v>8443</v>
      </c>
      <c r="X368" s="107"/>
      <c r="Y368" s="107"/>
      <c r="Z368" s="108">
        <f t="shared" si="203"/>
        <v>16438</v>
      </c>
      <c r="AC368" s="61">
        <v>0</v>
      </c>
      <c r="AF368" s="61">
        <v>56278.85</v>
      </c>
      <c r="AI368" s="61">
        <v>0</v>
      </c>
      <c r="AO368" s="61">
        <f>AC368+AF368+AI368+AL368</f>
        <v>56278.85</v>
      </c>
      <c r="AR368" s="61">
        <v>31397.96</v>
      </c>
      <c r="AU368" s="61">
        <v>8442.94</v>
      </c>
      <c r="AX368" s="61">
        <v>16437.95</v>
      </c>
      <c r="BA368" s="61">
        <f>AR368+AU368+AX368</f>
        <v>56278.850000000006</v>
      </c>
      <c r="BC368" s="61">
        <v>0</v>
      </c>
      <c r="BD368" s="63">
        <v>0</v>
      </c>
      <c r="BE368" s="63"/>
      <c r="BF368" s="61" t="b">
        <f>IF(AND(AC368=0,AF368=0,AI368=0,AL368=0),TRUE,FALSE)</f>
        <v>0</v>
      </c>
      <c r="BH368" s="1">
        <f t="shared" si="187"/>
        <v>0</v>
      </c>
    </row>
    <row r="369" spans="1:60" ht="14.25" collapsed="1">
      <c r="A369" s="1" t="s">
        <v>616</v>
      </c>
      <c r="B369" s="50" t="s">
        <v>406</v>
      </c>
      <c r="C369" s="6" t="s">
        <v>508</v>
      </c>
      <c r="D369" s="14"/>
      <c r="E369" s="21">
        <f t="shared" si="199"/>
        <v>180012</v>
      </c>
      <c r="F369" s="14"/>
      <c r="G369" s="14"/>
      <c r="H369" s="21">
        <f t="shared" si="200"/>
        <v>544430</v>
      </c>
      <c r="I369" s="14"/>
      <c r="J369" s="14"/>
      <c r="K369" s="21">
        <f t="shared" si="201"/>
        <v>371091</v>
      </c>
      <c r="L369" s="14"/>
      <c r="M369" s="14"/>
      <c r="N369" s="21">
        <f t="shared" si="192"/>
        <v>84714</v>
      </c>
      <c r="O369" s="14"/>
      <c r="P369" s="14"/>
      <c r="Q369" s="30">
        <f t="shared" si="193"/>
        <v>1180247</v>
      </c>
      <c r="R369" s="14"/>
      <c r="S369" s="14"/>
      <c r="T369" s="21">
        <f t="shared" si="202"/>
        <v>500490</v>
      </c>
      <c r="U369" s="14"/>
      <c r="V369" s="14"/>
      <c r="W369" s="21">
        <f>ROUND(AU369,round_as_displayed)+1</f>
        <v>531094</v>
      </c>
      <c r="X369" s="10"/>
      <c r="Y369" s="14"/>
      <c r="Z369" s="21">
        <f t="shared" si="203"/>
        <v>148663</v>
      </c>
      <c r="AB369" s="14"/>
      <c r="AC369" s="39">
        <v>180011.52</v>
      </c>
      <c r="AD369" s="14"/>
      <c r="AE369" s="14"/>
      <c r="AF369" s="26">
        <v>544429.56</v>
      </c>
      <c r="AG369" s="14"/>
      <c r="AH369" s="14"/>
      <c r="AI369" s="26">
        <v>371091.07</v>
      </c>
      <c r="AJ369" s="14"/>
      <c r="AK369" s="14"/>
      <c r="AL369" s="26">
        <f t="shared" si="194"/>
        <v>84714.43</v>
      </c>
      <c r="AM369" s="14"/>
      <c r="AN369" s="14"/>
      <c r="AO369" s="26">
        <f t="shared" si="195"/>
        <v>1180246.58</v>
      </c>
      <c r="AP369" s="14"/>
      <c r="AQ369" s="14"/>
      <c r="AR369" s="30">
        <v>500490.42</v>
      </c>
      <c r="AS369" s="14"/>
      <c r="AT369" s="14"/>
      <c r="AU369" s="26">
        <v>531092.83</v>
      </c>
      <c r="AV369" s="10"/>
      <c r="AW369" s="14"/>
      <c r="AX369" s="26">
        <v>148663.33</v>
      </c>
      <c r="AY369" s="14"/>
      <c r="AZ369" s="14"/>
      <c r="BA369" s="30">
        <f t="shared" si="196"/>
        <v>1180246.58</v>
      </c>
      <c r="BC369" s="1">
        <v>84714.43</v>
      </c>
      <c r="BD369" s="1">
        <v>18190.17</v>
      </c>
      <c r="BF369" s="1" t="b">
        <f t="shared" si="197"/>
        <v>0</v>
      </c>
      <c r="BH369" s="1">
        <f t="shared" si="187"/>
        <v>0</v>
      </c>
    </row>
    <row r="370" spans="1:60" ht="14.25" hidden="1">
      <c r="A370" s="1" t="s">
        <v>617</v>
      </c>
      <c r="B370" s="96" t="s">
        <v>407</v>
      </c>
      <c r="C370" s="89" t="s">
        <v>508</v>
      </c>
      <c r="D370" s="97"/>
      <c r="E370" s="98">
        <f t="shared" si="199"/>
        <v>0</v>
      </c>
      <c r="F370" s="97"/>
      <c r="G370" s="97"/>
      <c r="H370" s="98">
        <f t="shared" si="200"/>
        <v>0</v>
      </c>
      <c r="I370" s="97"/>
      <c r="J370" s="97"/>
      <c r="K370" s="98">
        <f t="shared" si="201"/>
        <v>0</v>
      </c>
      <c r="L370" s="97"/>
      <c r="M370" s="97"/>
      <c r="N370" s="98">
        <f t="shared" si="192"/>
        <v>0</v>
      </c>
      <c r="O370" s="97"/>
      <c r="P370" s="97"/>
      <c r="Q370" s="99">
        <f t="shared" si="193"/>
        <v>0</v>
      </c>
      <c r="R370" s="97"/>
      <c r="S370" s="97"/>
      <c r="T370" s="98">
        <f t="shared" si="202"/>
        <v>0</v>
      </c>
      <c r="U370" s="97"/>
      <c r="V370" s="97"/>
      <c r="W370" s="98">
        <f aca="true" t="shared" si="204" ref="W370:W382">ROUND(AU370,round_as_displayed)</f>
        <v>0</v>
      </c>
      <c r="X370" s="92"/>
      <c r="Y370" s="97"/>
      <c r="Z370" s="98">
        <f t="shared" si="203"/>
        <v>0</v>
      </c>
      <c r="AB370" s="14"/>
      <c r="AC370" s="39">
        <v>0</v>
      </c>
      <c r="AD370" s="14"/>
      <c r="AE370" s="14"/>
      <c r="AF370" s="26">
        <v>0</v>
      </c>
      <c r="AG370" s="14"/>
      <c r="AH370" s="14"/>
      <c r="AI370" s="26">
        <v>0</v>
      </c>
      <c r="AJ370" s="14"/>
      <c r="AK370" s="14"/>
      <c r="AL370" s="26">
        <f t="shared" si="194"/>
        <v>0</v>
      </c>
      <c r="AM370" s="14"/>
      <c r="AN370" s="14"/>
      <c r="AO370" s="26">
        <f t="shared" si="195"/>
        <v>0</v>
      </c>
      <c r="AP370" s="14"/>
      <c r="AQ370" s="14"/>
      <c r="AR370" s="30">
        <v>0</v>
      </c>
      <c r="AS370" s="14"/>
      <c r="AT370" s="14"/>
      <c r="AU370" s="26">
        <v>0</v>
      </c>
      <c r="AV370" s="10"/>
      <c r="AW370" s="14"/>
      <c r="AX370" s="26">
        <v>0</v>
      </c>
      <c r="AY370" s="14"/>
      <c r="AZ370" s="14"/>
      <c r="BA370" s="30">
        <f t="shared" si="196"/>
        <v>0</v>
      </c>
      <c r="BC370" s="1">
        <v>0</v>
      </c>
      <c r="BD370" s="1">
        <v>0</v>
      </c>
      <c r="BF370" s="1" t="b">
        <f t="shared" si="197"/>
        <v>1</v>
      </c>
      <c r="BH370" s="1">
        <f t="shared" si="187"/>
        <v>0</v>
      </c>
    </row>
    <row r="371" spans="1:60" s="61" customFormat="1" ht="14.25" hidden="1" outlineLevel="1">
      <c r="A371" s="61" t="s">
        <v>219</v>
      </c>
      <c r="B371" s="107" t="s">
        <v>220</v>
      </c>
      <c r="C371" s="107"/>
      <c r="D371" s="107"/>
      <c r="E371" s="108">
        <f t="shared" si="199"/>
        <v>0</v>
      </c>
      <c r="F371" s="107"/>
      <c r="G371" s="107"/>
      <c r="H371" s="108">
        <f t="shared" si="200"/>
        <v>47785</v>
      </c>
      <c r="I371" s="107"/>
      <c r="J371" s="107"/>
      <c r="K371" s="108">
        <f t="shared" si="201"/>
        <v>-833</v>
      </c>
      <c r="L371" s="107"/>
      <c r="M371" s="107"/>
      <c r="N371" s="108">
        <f>ROUND(AL371,round_as_displayed)</f>
        <v>0</v>
      </c>
      <c r="O371" s="107"/>
      <c r="P371" s="107"/>
      <c r="Q371" s="108">
        <f>E371+H371+K371+N371</f>
        <v>46952</v>
      </c>
      <c r="R371" s="107"/>
      <c r="S371" s="107"/>
      <c r="T371" s="108">
        <f t="shared" si="202"/>
        <v>29597</v>
      </c>
      <c r="U371" s="107"/>
      <c r="V371" s="107"/>
      <c r="W371" s="108">
        <f>ROUND(AU371,round_as_displayed)</f>
        <v>27138</v>
      </c>
      <c r="X371" s="107"/>
      <c r="Y371" s="107"/>
      <c r="Z371" s="108">
        <f t="shared" si="203"/>
        <v>2708</v>
      </c>
      <c r="AC371" s="61">
        <v>0</v>
      </c>
      <c r="AF371" s="61">
        <v>47785.2</v>
      </c>
      <c r="AI371" s="61">
        <v>-833.33</v>
      </c>
      <c r="AO371" s="61">
        <f>AC371+AF371+AI371+AL371</f>
        <v>46951.869999999995</v>
      </c>
      <c r="AR371" s="61">
        <v>29597.25</v>
      </c>
      <c r="AU371" s="61">
        <v>27138.27</v>
      </c>
      <c r="AX371" s="61">
        <v>2707.51</v>
      </c>
      <c r="BA371" s="61">
        <f>AR371+AU371+AX371</f>
        <v>59443.030000000006</v>
      </c>
      <c r="BC371" s="61">
        <v>12491.16</v>
      </c>
      <c r="BD371" s="63">
        <v>105.55</v>
      </c>
      <c r="BE371" s="63"/>
      <c r="BF371" s="61" t="b">
        <f>IF(AND(AC371=0,AF371=0,AI371=0,AL371=0),TRUE,FALSE)</f>
        <v>0</v>
      </c>
      <c r="BH371" s="1">
        <f t="shared" si="187"/>
        <v>12491</v>
      </c>
    </row>
    <row r="372" spans="1:60" s="61" customFormat="1" ht="14.25" hidden="1" outlineLevel="1">
      <c r="A372" s="61" t="s">
        <v>260</v>
      </c>
      <c r="B372" s="107" t="s">
        <v>428</v>
      </c>
      <c r="C372" s="107"/>
      <c r="D372" s="107"/>
      <c r="E372" s="108">
        <f t="shared" si="199"/>
        <v>397976</v>
      </c>
      <c r="F372" s="107"/>
      <c r="G372" s="107"/>
      <c r="H372" s="108">
        <f t="shared" si="200"/>
        <v>940298</v>
      </c>
      <c r="I372" s="107"/>
      <c r="J372" s="107"/>
      <c r="K372" s="108">
        <f t="shared" si="201"/>
        <v>350215</v>
      </c>
      <c r="L372" s="107"/>
      <c r="M372" s="107"/>
      <c r="N372" s="108">
        <f>ROUND(AL372,round_as_displayed)</f>
        <v>0</v>
      </c>
      <c r="O372" s="107"/>
      <c r="P372" s="107"/>
      <c r="Q372" s="108">
        <f>E372+H372+K372+N372</f>
        <v>1688489</v>
      </c>
      <c r="R372" s="107"/>
      <c r="S372" s="107"/>
      <c r="T372" s="108">
        <f t="shared" si="202"/>
        <v>931533</v>
      </c>
      <c r="U372" s="107"/>
      <c r="V372" s="107"/>
      <c r="W372" s="108">
        <f>ROUND(AU372,round_as_displayed)</f>
        <v>555219</v>
      </c>
      <c r="X372" s="107"/>
      <c r="Y372" s="107"/>
      <c r="Z372" s="108">
        <f t="shared" si="203"/>
        <v>257228</v>
      </c>
      <c r="AC372" s="61">
        <v>397975.59</v>
      </c>
      <c r="AF372" s="61">
        <v>940298.25</v>
      </c>
      <c r="AI372" s="61">
        <v>350214.79</v>
      </c>
      <c r="AO372" s="61">
        <f>AC372+AF372+AI372+AL372</f>
        <v>1688488.6300000001</v>
      </c>
      <c r="AR372" s="61">
        <v>931533.31</v>
      </c>
      <c r="AU372" s="61">
        <v>555218.57</v>
      </c>
      <c r="AX372" s="61">
        <v>257227.62</v>
      </c>
      <c r="BA372" s="61">
        <f>AR372+AU372+AX372</f>
        <v>1743979.5</v>
      </c>
      <c r="BC372" s="61">
        <v>55490.87</v>
      </c>
      <c r="BD372" s="63">
        <v>50964.24</v>
      </c>
      <c r="BE372" s="63"/>
      <c r="BF372" s="61" t="b">
        <f>IF(AND(AC372=0,AF372=0,AI372=0,AL372=0),TRUE,FALSE)</f>
        <v>0</v>
      </c>
      <c r="BH372" s="1">
        <f t="shared" si="187"/>
        <v>55491</v>
      </c>
    </row>
    <row r="373" spans="1:60" ht="14.25" collapsed="1">
      <c r="A373" s="1" t="s">
        <v>618</v>
      </c>
      <c r="B373" s="96" t="s">
        <v>408</v>
      </c>
      <c r="C373" s="89" t="s">
        <v>508</v>
      </c>
      <c r="D373" s="97"/>
      <c r="E373" s="98">
        <f t="shared" si="199"/>
        <v>397976</v>
      </c>
      <c r="F373" s="97"/>
      <c r="G373" s="97"/>
      <c r="H373" s="98">
        <f t="shared" si="200"/>
        <v>988083</v>
      </c>
      <c r="I373" s="97"/>
      <c r="J373" s="97"/>
      <c r="K373" s="98">
        <f t="shared" si="201"/>
        <v>349381</v>
      </c>
      <c r="L373" s="97"/>
      <c r="M373" s="97"/>
      <c r="N373" s="98">
        <f t="shared" si="192"/>
        <v>67982</v>
      </c>
      <c r="O373" s="97"/>
      <c r="P373" s="97"/>
      <c r="Q373" s="99">
        <f t="shared" si="193"/>
        <v>1803422</v>
      </c>
      <c r="R373" s="97"/>
      <c r="S373" s="97"/>
      <c r="T373" s="98">
        <f t="shared" si="202"/>
        <v>961131</v>
      </c>
      <c r="U373" s="97"/>
      <c r="V373" s="97"/>
      <c r="W373" s="98">
        <f>ROUND(AU373,round_as_displayed)-1</f>
        <v>582356</v>
      </c>
      <c r="X373" s="92"/>
      <c r="Y373" s="97"/>
      <c r="Z373" s="98">
        <f t="shared" si="203"/>
        <v>259935</v>
      </c>
      <c r="AB373" s="14"/>
      <c r="AC373" s="39">
        <v>397975.59</v>
      </c>
      <c r="AD373" s="14"/>
      <c r="AE373" s="14"/>
      <c r="AF373" s="26">
        <v>988083.45</v>
      </c>
      <c r="AG373" s="14"/>
      <c r="AH373" s="14"/>
      <c r="AI373" s="26">
        <v>349381.46</v>
      </c>
      <c r="AJ373" s="14"/>
      <c r="AK373" s="14"/>
      <c r="AL373" s="26">
        <f t="shared" si="194"/>
        <v>67982.03</v>
      </c>
      <c r="AM373" s="14"/>
      <c r="AN373" s="14"/>
      <c r="AO373" s="26">
        <f t="shared" si="195"/>
        <v>1803422.53</v>
      </c>
      <c r="AP373" s="14"/>
      <c r="AQ373" s="14"/>
      <c r="AR373" s="30">
        <v>961130.56</v>
      </c>
      <c r="AS373" s="14"/>
      <c r="AT373" s="14"/>
      <c r="AU373" s="26">
        <v>582356.84</v>
      </c>
      <c r="AV373" s="10"/>
      <c r="AW373" s="14"/>
      <c r="AX373" s="26">
        <v>259935.13</v>
      </c>
      <c r="AY373" s="14"/>
      <c r="AZ373" s="14"/>
      <c r="BA373" s="30">
        <f t="shared" si="196"/>
        <v>1803422.5299999998</v>
      </c>
      <c r="BC373" s="1">
        <v>67982.03</v>
      </c>
      <c r="BD373" s="1">
        <v>51069.79</v>
      </c>
      <c r="BF373" s="1" t="b">
        <f t="shared" si="197"/>
        <v>0</v>
      </c>
      <c r="BH373" s="1">
        <f t="shared" si="187"/>
        <v>0</v>
      </c>
    </row>
    <row r="374" spans="1:60" s="61" customFormat="1" ht="14.25" hidden="1" outlineLevel="1">
      <c r="A374" s="61" t="s">
        <v>261</v>
      </c>
      <c r="B374" s="107" t="s">
        <v>262</v>
      </c>
      <c r="C374" s="107"/>
      <c r="D374" s="107"/>
      <c r="E374" s="108">
        <f t="shared" si="199"/>
        <v>0</v>
      </c>
      <c r="F374" s="107"/>
      <c r="G374" s="107"/>
      <c r="H374" s="108">
        <f t="shared" si="200"/>
        <v>0</v>
      </c>
      <c r="I374" s="107"/>
      <c r="J374" s="107"/>
      <c r="K374" s="108">
        <f t="shared" si="201"/>
        <v>2370</v>
      </c>
      <c r="L374" s="107"/>
      <c r="M374" s="107"/>
      <c r="N374" s="108">
        <f>ROUND(AL374,round_as_displayed)</f>
        <v>0</v>
      </c>
      <c r="O374" s="107"/>
      <c r="P374" s="107"/>
      <c r="Q374" s="108">
        <f>E374+H374+K374+N374</f>
        <v>2370</v>
      </c>
      <c r="R374" s="107"/>
      <c r="S374" s="107"/>
      <c r="T374" s="108">
        <f t="shared" si="202"/>
        <v>20216</v>
      </c>
      <c r="U374" s="107"/>
      <c r="V374" s="107"/>
      <c r="W374" s="108">
        <f>ROUND(AU374,round_as_displayed)</f>
        <v>24275</v>
      </c>
      <c r="X374" s="107"/>
      <c r="Y374" s="107"/>
      <c r="Z374" s="108">
        <f t="shared" si="203"/>
        <v>0</v>
      </c>
      <c r="AC374" s="61">
        <v>0</v>
      </c>
      <c r="AF374" s="61">
        <v>0</v>
      </c>
      <c r="AI374" s="61">
        <v>2370</v>
      </c>
      <c r="AO374" s="61">
        <f>AC374+AF374+AI374+AL374</f>
        <v>2370</v>
      </c>
      <c r="AR374" s="61">
        <v>20215.78</v>
      </c>
      <c r="AU374" s="61">
        <v>24275.1</v>
      </c>
      <c r="AX374" s="61">
        <v>0</v>
      </c>
      <c r="BA374" s="61">
        <f>AR374+AU374+AX374</f>
        <v>44490.88</v>
      </c>
      <c r="BC374" s="61">
        <v>42120.88</v>
      </c>
      <c r="BD374" s="63">
        <v>-46224.85</v>
      </c>
      <c r="BE374" s="63"/>
      <c r="BF374" s="61" t="b">
        <f>IF(AND(AC374=0,AF374=0,AI374=0,AL374=0),TRUE,FALSE)</f>
        <v>0</v>
      </c>
      <c r="BH374" s="1">
        <f t="shared" si="187"/>
        <v>42121</v>
      </c>
    </row>
    <row r="375" spans="1:60" ht="14.25" collapsed="1">
      <c r="A375" s="1" t="s">
        <v>619</v>
      </c>
      <c r="B375" s="50" t="s">
        <v>61</v>
      </c>
      <c r="C375" s="6" t="s">
        <v>508</v>
      </c>
      <c r="D375" s="14"/>
      <c r="E375" s="21">
        <f t="shared" si="199"/>
        <v>0</v>
      </c>
      <c r="F375" s="14"/>
      <c r="G375" s="14"/>
      <c r="H375" s="21">
        <f t="shared" si="200"/>
        <v>0</v>
      </c>
      <c r="I375" s="14"/>
      <c r="J375" s="14"/>
      <c r="K375" s="21">
        <f t="shared" si="201"/>
        <v>2370</v>
      </c>
      <c r="L375" s="14"/>
      <c r="M375" s="14"/>
      <c r="N375" s="21">
        <f t="shared" si="192"/>
        <v>42121</v>
      </c>
      <c r="O375" s="14"/>
      <c r="P375" s="14"/>
      <c r="Q375" s="30">
        <f t="shared" si="193"/>
        <v>44491</v>
      </c>
      <c r="R375" s="14"/>
      <c r="S375" s="14"/>
      <c r="T375" s="21">
        <f t="shared" si="202"/>
        <v>20216</v>
      </c>
      <c r="U375" s="14"/>
      <c r="V375" s="14"/>
      <c r="W375" s="21">
        <f t="shared" si="204"/>
        <v>24275</v>
      </c>
      <c r="X375" s="10"/>
      <c r="Y375" s="14"/>
      <c r="Z375" s="21">
        <f t="shared" si="203"/>
        <v>0</v>
      </c>
      <c r="AB375" s="14"/>
      <c r="AC375" s="39">
        <v>0</v>
      </c>
      <c r="AD375" s="14"/>
      <c r="AE375" s="14"/>
      <c r="AF375" s="26">
        <v>0</v>
      </c>
      <c r="AG375" s="14"/>
      <c r="AH375" s="14"/>
      <c r="AI375" s="26">
        <v>2370</v>
      </c>
      <c r="AJ375" s="14"/>
      <c r="AK375" s="14"/>
      <c r="AL375" s="26">
        <f t="shared" si="194"/>
        <v>42120.88</v>
      </c>
      <c r="AM375" s="14"/>
      <c r="AN375" s="14"/>
      <c r="AO375" s="26">
        <f t="shared" si="195"/>
        <v>44490.88</v>
      </c>
      <c r="AP375" s="14"/>
      <c r="AQ375" s="14"/>
      <c r="AR375" s="30">
        <v>20215.78</v>
      </c>
      <c r="AS375" s="14"/>
      <c r="AT375" s="14"/>
      <c r="AU375" s="26">
        <v>24275.1</v>
      </c>
      <c r="AV375" s="10"/>
      <c r="AW375" s="14"/>
      <c r="AX375" s="26">
        <v>0</v>
      </c>
      <c r="AY375" s="14"/>
      <c r="AZ375" s="14"/>
      <c r="BA375" s="30">
        <f t="shared" si="196"/>
        <v>44490.88</v>
      </c>
      <c r="BC375" s="1">
        <v>42120.88</v>
      </c>
      <c r="BD375" s="1">
        <v>-46224.85</v>
      </c>
      <c r="BF375" s="1" t="b">
        <f t="shared" si="197"/>
        <v>0</v>
      </c>
      <c r="BH375" s="1">
        <f t="shared" si="187"/>
        <v>0</v>
      </c>
    </row>
    <row r="376" spans="1:60" ht="14.25" hidden="1">
      <c r="A376" s="1" t="s">
        <v>712</v>
      </c>
      <c r="B376" s="96" t="s">
        <v>713</v>
      </c>
      <c r="C376" s="89" t="s">
        <v>508</v>
      </c>
      <c r="D376" s="97"/>
      <c r="E376" s="98">
        <f t="shared" si="199"/>
        <v>0</v>
      </c>
      <c r="F376" s="97"/>
      <c r="G376" s="97"/>
      <c r="H376" s="98">
        <f t="shared" si="200"/>
        <v>0</v>
      </c>
      <c r="I376" s="97"/>
      <c r="J376" s="97"/>
      <c r="K376" s="98">
        <f t="shared" si="201"/>
        <v>0</v>
      </c>
      <c r="L376" s="97"/>
      <c r="M376" s="97"/>
      <c r="N376" s="98">
        <f t="shared" si="192"/>
        <v>0</v>
      </c>
      <c r="O376" s="97"/>
      <c r="P376" s="97"/>
      <c r="Q376" s="99">
        <f t="shared" si="193"/>
        <v>0</v>
      </c>
      <c r="R376" s="97"/>
      <c r="S376" s="97"/>
      <c r="T376" s="98">
        <f t="shared" si="202"/>
        <v>0</v>
      </c>
      <c r="U376" s="97"/>
      <c r="V376" s="97"/>
      <c r="W376" s="98">
        <f t="shared" si="204"/>
        <v>0</v>
      </c>
      <c r="X376" s="92"/>
      <c r="Y376" s="97"/>
      <c r="Z376" s="98">
        <f t="shared" si="203"/>
        <v>0</v>
      </c>
      <c r="AB376" s="14"/>
      <c r="AC376" s="39">
        <v>0</v>
      </c>
      <c r="AD376" s="14"/>
      <c r="AE376" s="14"/>
      <c r="AF376" s="26">
        <v>0</v>
      </c>
      <c r="AG376" s="14"/>
      <c r="AH376" s="14"/>
      <c r="AI376" s="26">
        <v>0</v>
      </c>
      <c r="AJ376" s="14"/>
      <c r="AK376" s="14"/>
      <c r="AL376" s="26">
        <f t="shared" si="194"/>
        <v>0</v>
      </c>
      <c r="AM376" s="14"/>
      <c r="AN376" s="14"/>
      <c r="AO376" s="26">
        <f t="shared" si="195"/>
        <v>0</v>
      </c>
      <c r="AP376" s="14"/>
      <c r="AQ376" s="14"/>
      <c r="AR376" s="30">
        <v>0</v>
      </c>
      <c r="AS376" s="14"/>
      <c r="AT376" s="14"/>
      <c r="AU376" s="26">
        <v>0</v>
      </c>
      <c r="AV376" s="10"/>
      <c r="AW376" s="14"/>
      <c r="AX376" s="26">
        <v>0</v>
      </c>
      <c r="AY376" s="14"/>
      <c r="AZ376" s="14"/>
      <c r="BA376" s="30">
        <f t="shared" si="196"/>
        <v>0</v>
      </c>
      <c r="BC376" s="1">
        <v>0</v>
      </c>
      <c r="BD376" s="1">
        <v>0</v>
      </c>
      <c r="BF376" s="1" t="b">
        <f t="shared" si="197"/>
        <v>1</v>
      </c>
      <c r="BH376" s="1">
        <f t="shared" si="187"/>
        <v>0</v>
      </c>
    </row>
    <row r="377" spans="1:60" s="61" customFormat="1" ht="14.25" hidden="1" outlineLevel="1">
      <c r="A377" s="61" t="s">
        <v>221</v>
      </c>
      <c r="B377" s="107" t="s">
        <v>222</v>
      </c>
      <c r="C377" s="107"/>
      <c r="D377" s="107"/>
      <c r="E377" s="108">
        <f t="shared" si="199"/>
        <v>17536</v>
      </c>
      <c r="F377" s="107"/>
      <c r="G377" s="107"/>
      <c r="H377" s="108">
        <f t="shared" si="200"/>
        <v>12833</v>
      </c>
      <c r="I377" s="107"/>
      <c r="J377" s="107"/>
      <c r="K377" s="108">
        <f t="shared" si="201"/>
        <v>0</v>
      </c>
      <c r="L377" s="107"/>
      <c r="M377" s="107"/>
      <c r="N377" s="108">
        <f>ROUND(AL377,round_as_displayed)</f>
        <v>0</v>
      </c>
      <c r="O377" s="107"/>
      <c r="P377" s="107"/>
      <c r="Q377" s="108">
        <f>E377+H377+K377+N377</f>
        <v>30369</v>
      </c>
      <c r="R377" s="107"/>
      <c r="S377" s="107"/>
      <c r="T377" s="108">
        <f t="shared" si="202"/>
        <v>16381</v>
      </c>
      <c r="U377" s="107"/>
      <c r="V377" s="107"/>
      <c r="W377" s="108">
        <f>ROUND(AU377,round_as_displayed)</f>
        <v>10445</v>
      </c>
      <c r="X377" s="107"/>
      <c r="Y377" s="107"/>
      <c r="Z377" s="108">
        <f t="shared" si="203"/>
        <v>3542</v>
      </c>
      <c r="AC377" s="61">
        <v>17535.74</v>
      </c>
      <c r="AF377" s="61">
        <v>12832.64</v>
      </c>
      <c r="AI377" s="61">
        <v>0</v>
      </c>
      <c r="AO377" s="61">
        <f>AC377+AF377+AI377+AL377</f>
        <v>30368.38</v>
      </c>
      <c r="AR377" s="61">
        <v>16381.34</v>
      </c>
      <c r="AU377" s="61">
        <v>10444.61</v>
      </c>
      <c r="AX377" s="61">
        <v>3542.43</v>
      </c>
      <c r="BA377" s="61">
        <f>AR377+AU377+AX377</f>
        <v>30368.38</v>
      </c>
      <c r="BC377" s="61">
        <v>0</v>
      </c>
      <c r="BD377" s="63">
        <v>0</v>
      </c>
      <c r="BE377" s="63"/>
      <c r="BF377" s="61" t="b">
        <f>IF(AND(AC377=0,AF377=0,AI377=0,AL377=0),TRUE,FALSE)</f>
        <v>0</v>
      </c>
      <c r="BH377" s="1">
        <f t="shared" si="187"/>
        <v>-1</v>
      </c>
    </row>
    <row r="378" spans="1:60" ht="14.25" collapsed="1">
      <c r="A378" s="1" t="s">
        <v>620</v>
      </c>
      <c r="B378" s="96" t="s">
        <v>410</v>
      </c>
      <c r="C378" s="89" t="s">
        <v>508</v>
      </c>
      <c r="D378" s="97"/>
      <c r="E378" s="98">
        <f>ROUND(AC378,round_as_displayed)-1</f>
        <v>17535</v>
      </c>
      <c r="F378" s="97"/>
      <c r="G378" s="97"/>
      <c r="H378" s="98">
        <f t="shared" si="200"/>
        <v>12833</v>
      </c>
      <c r="I378" s="97"/>
      <c r="J378" s="97"/>
      <c r="K378" s="98">
        <f t="shared" si="201"/>
        <v>0</v>
      </c>
      <c r="L378" s="97"/>
      <c r="M378" s="97"/>
      <c r="N378" s="98">
        <f t="shared" si="192"/>
        <v>0</v>
      </c>
      <c r="O378" s="97"/>
      <c r="P378" s="97"/>
      <c r="Q378" s="99">
        <f t="shared" si="193"/>
        <v>30368</v>
      </c>
      <c r="R378" s="97"/>
      <c r="S378" s="97"/>
      <c r="T378" s="98">
        <f t="shared" si="202"/>
        <v>16381</v>
      </c>
      <c r="U378" s="97"/>
      <c r="V378" s="97"/>
      <c r="W378" s="98">
        <f t="shared" si="204"/>
        <v>10445</v>
      </c>
      <c r="X378" s="92"/>
      <c r="Y378" s="97"/>
      <c r="Z378" s="98">
        <f t="shared" si="203"/>
        <v>3542</v>
      </c>
      <c r="AB378" s="14"/>
      <c r="AC378" s="39">
        <v>17535.74</v>
      </c>
      <c r="AD378" s="14"/>
      <c r="AE378" s="14"/>
      <c r="AF378" s="26">
        <v>12832.64</v>
      </c>
      <c r="AG378" s="14"/>
      <c r="AH378" s="14"/>
      <c r="AI378" s="26">
        <v>0</v>
      </c>
      <c r="AJ378" s="14"/>
      <c r="AK378" s="14"/>
      <c r="AL378" s="26">
        <f t="shared" si="194"/>
        <v>0</v>
      </c>
      <c r="AM378" s="14"/>
      <c r="AN378" s="14"/>
      <c r="AO378" s="26">
        <f t="shared" si="195"/>
        <v>30368.38</v>
      </c>
      <c r="AP378" s="14"/>
      <c r="AQ378" s="14"/>
      <c r="AR378" s="30">
        <v>16381.34</v>
      </c>
      <c r="AS378" s="14"/>
      <c r="AT378" s="14"/>
      <c r="AU378" s="26">
        <v>10444.61</v>
      </c>
      <c r="AV378" s="10"/>
      <c r="AW378" s="14"/>
      <c r="AX378" s="26">
        <v>3542.43</v>
      </c>
      <c r="AY378" s="14"/>
      <c r="AZ378" s="14"/>
      <c r="BA378" s="30">
        <f t="shared" si="196"/>
        <v>30368.38</v>
      </c>
      <c r="BC378" s="1">
        <v>0</v>
      </c>
      <c r="BD378" s="1">
        <v>0</v>
      </c>
      <c r="BF378" s="1" t="b">
        <f t="shared" si="197"/>
        <v>0</v>
      </c>
      <c r="BH378" s="1">
        <f t="shared" si="187"/>
        <v>0</v>
      </c>
    </row>
    <row r="379" spans="1:60" s="61" customFormat="1" ht="14.25" hidden="1" outlineLevel="1">
      <c r="A379" s="61" t="s">
        <v>263</v>
      </c>
      <c r="B379" s="107" t="s">
        <v>264</v>
      </c>
      <c r="C379" s="107"/>
      <c r="D379" s="107"/>
      <c r="E379" s="108">
        <f>ROUND(AC379,round_as_displayed)</f>
        <v>194353</v>
      </c>
      <c r="F379" s="107"/>
      <c r="G379" s="107"/>
      <c r="H379" s="108">
        <f t="shared" si="200"/>
        <v>502966</v>
      </c>
      <c r="I379" s="107"/>
      <c r="J379" s="107"/>
      <c r="K379" s="108">
        <f t="shared" si="201"/>
        <v>202955</v>
      </c>
      <c r="L379" s="107"/>
      <c r="M379" s="107"/>
      <c r="N379" s="108">
        <f>ROUND(AL379,round_as_displayed)</f>
        <v>0</v>
      </c>
      <c r="O379" s="107"/>
      <c r="P379" s="107"/>
      <c r="Q379" s="108">
        <f>E379+H379+K379+N379</f>
        <v>900274</v>
      </c>
      <c r="R379" s="107"/>
      <c r="S379" s="107"/>
      <c r="T379" s="108">
        <f t="shared" si="202"/>
        <v>520423</v>
      </c>
      <c r="U379" s="107"/>
      <c r="V379" s="107"/>
      <c r="W379" s="108">
        <f>ROUND(AU379,round_as_displayed)</f>
        <v>304791</v>
      </c>
      <c r="X379" s="107"/>
      <c r="Y379" s="107"/>
      <c r="Z379" s="108">
        <f t="shared" si="203"/>
        <v>88946</v>
      </c>
      <c r="AC379" s="61">
        <v>194352.98</v>
      </c>
      <c r="AF379" s="61">
        <v>502965.89</v>
      </c>
      <c r="AI379" s="61">
        <v>202955.06</v>
      </c>
      <c r="AO379" s="61">
        <f>AC379+AF379+AI379+AL379</f>
        <v>900273.9299999999</v>
      </c>
      <c r="AR379" s="61">
        <v>520423.06</v>
      </c>
      <c r="AU379" s="61">
        <v>304791.01</v>
      </c>
      <c r="AX379" s="61">
        <v>88946.14</v>
      </c>
      <c r="BA379" s="61">
        <f>AR379+AU379+AX379</f>
        <v>914160.2100000001</v>
      </c>
      <c r="BC379" s="61">
        <v>13886.28</v>
      </c>
      <c r="BD379" s="63">
        <v>-2648.7</v>
      </c>
      <c r="BE379" s="63"/>
      <c r="BF379" s="61" t="b">
        <f>IF(AND(AC379=0,AF379=0,AI379=0,AL379=0),TRUE,FALSE)</f>
        <v>0</v>
      </c>
      <c r="BH379" s="1">
        <f t="shared" si="187"/>
        <v>13886</v>
      </c>
    </row>
    <row r="380" spans="1:60" ht="14.25" collapsed="1">
      <c r="A380" s="1" t="s">
        <v>621</v>
      </c>
      <c r="B380" s="50" t="s">
        <v>264</v>
      </c>
      <c r="C380" s="6" t="s">
        <v>508</v>
      </c>
      <c r="D380" s="14"/>
      <c r="E380" s="21">
        <f>ROUND(AC380,round_as_displayed)</f>
        <v>194353</v>
      </c>
      <c r="F380" s="14"/>
      <c r="G380" s="14"/>
      <c r="H380" s="21">
        <f t="shared" si="200"/>
        <v>502966</v>
      </c>
      <c r="I380" s="14"/>
      <c r="J380" s="14"/>
      <c r="K380" s="21">
        <f t="shared" si="201"/>
        <v>202955</v>
      </c>
      <c r="L380" s="14"/>
      <c r="M380" s="14"/>
      <c r="N380" s="21">
        <f t="shared" si="192"/>
        <v>13886</v>
      </c>
      <c r="O380" s="14"/>
      <c r="P380" s="14"/>
      <c r="Q380" s="30">
        <f t="shared" si="193"/>
        <v>914160</v>
      </c>
      <c r="R380" s="14"/>
      <c r="S380" s="14"/>
      <c r="T380" s="21">
        <f t="shared" si="202"/>
        <v>520423</v>
      </c>
      <c r="U380" s="14"/>
      <c r="V380" s="14"/>
      <c r="W380" s="21">
        <f t="shared" si="204"/>
        <v>304791</v>
      </c>
      <c r="X380" s="10"/>
      <c r="Y380" s="14"/>
      <c r="Z380" s="21">
        <f t="shared" si="203"/>
        <v>88946</v>
      </c>
      <c r="AB380" s="14"/>
      <c r="AC380" s="39">
        <v>194352.98</v>
      </c>
      <c r="AD380" s="14"/>
      <c r="AE380" s="14"/>
      <c r="AF380" s="26">
        <v>502965.89</v>
      </c>
      <c r="AG380" s="14"/>
      <c r="AH380" s="14"/>
      <c r="AI380" s="26">
        <v>202955.06</v>
      </c>
      <c r="AJ380" s="14"/>
      <c r="AK380" s="14"/>
      <c r="AL380" s="26">
        <f t="shared" si="194"/>
        <v>13886.28</v>
      </c>
      <c r="AM380" s="14"/>
      <c r="AN380" s="14"/>
      <c r="AO380" s="26">
        <f t="shared" si="195"/>
        <v>914160.21</v>
      </c>
      <c r="AP380" s="14"/>
      <c r="AQ380" s="14"/>
      <c r="AR380" s="30">
        <v>520423.06</v>
      </c>
      <c r="AS380" s="14"/>
      <c r="AT380" s="14"/>
      <c r="AU380" s="26">
        <v>304791.01</v>
      </c>
      <c r="AV380" s="10"/>
      <c r="AW380" s="14"/>
      <c r="AX380" s="26">
        <v>88946.14</v>
      </c>
      <c r="AY380" s="14"/>
      <c r="AZ380" s="14"/>
      <c r="BA380" s="30">
        <f t="shared" si="196"/>
        <v>914160.2100000001</v>
      </c>
      <c r="BC380" s="1">
        <v>13886.28</v>
      </c>
      <c r="BD380" s="1">
        <v>-2648.7</v>
      </c>
      <c r="BF380" s="1" t="b">
        <f t="shared" si="197"/>
        <v>0</v>
      </c>
      <c r="BH380" s="1">
        <f t="shared" si="187"/>
        <v>0</v>
      </c>
    </row>
    <row r="381" spans="1:60" s="61" customFormat="1" ht="14.25" hidden="1" outlineLevel="1">
      <c r="A381" s="61" t="s">
        <v>223</v>
      </c>
      <c r="B381" s="107" t="s">
        <v>224</v>
      </c>
      <c r="C381" s="107"/>
      <c r="D381" s="107"/>
      <c r="E381" s="108">
        <f>ROUND(AC381,round_as_displayed)</f>
        <v>80009</v>
      </c>
      <c r="F381" s="107"/>
      <c r="G381" s="107"/>
      <c r="H381" s="108">
        <f t="shared" si="200"/>
        <v>572355</v>
      </c>
      <c r="I381" s="107"/>
      <c r="J381" s="107"/>
      <c r="K381" s="108">
        <f t="shared" si="201"/>
        <v>285426</v>
      </c>
      <c r="L381" s="107"/>
      <c r="M381" s="107"/>
      <c r="N381" s="108">
        <f>ROUND(AL381,round_as_displayed)</f>
        <v>0</v>
      </c>
      <c r="O381" s="107"/>
      <c r="P381" s="107"/>
      <c r="Q381" s="108">
        <f>E381+H381+K381+N381</f>
        <v>937790</v>
      </c>
      <c r="R381" s="107"/>
      <c r="S381" s="107"/>
      <c r="T381" s="108">
        <f t="shared" si="202"/>
        <v>547627</v>
      </c>
      <c r="U381" s="107"/>
      <c r="V381" s="107"/>
      <c r="W381" s="108">
        <f>ROUND(AU381,round_as_displayed)</f>
        <v>349509</v>
      </c>
      <c r="X381" s="107"/>
      <c r="Y381" s="107"/>
      <c r="Z381" s="108">
        <f t="shared" si="203"/>
        <v>154965</v>
      </c>
      <c r="AC381" s="61">
        <v>80009.4</v>
      </c>
      <c r="AF381" s="61">
        <v>572354.71</v>
      </c>
      <c r="AI381" s="61">
        <v>285426.11</v>
      </c>
      <c r="AO381" s="61">
        <f>AC381+AF381+AI381+AL381</f>
        <v>937790.22</v>
      </c>
      <c r="AR381" s="61">
        <v>547627.23</v>
      </c>
      <c r="AU381" s="61">
        <v>349508.57</v>
      </c>
      <c r="AX381" s="61">
        <v>154964.53</v>
      </c>
      <c r="BA381" s="61">
        <f>AR381+AU381+AX381</f>
        <v>1052100.33</v>
      </c>
      <c r="BC381" s="61">
        <v>114310.11</v>
      </c>
      <c r="BD381" s="63">
        <v>186730.87</v>
      </c>
      <c r="BE381" s="63"/>
      <c r="BF381" s="61" t="b">
        <f>IF(AND(AC381=0,AF381=0,AI381=0,AL381=0),TRUE,FALSE)</f>
        <v>0</v>
      </c>
      <c r="BH381" s="1">
        <f t="shared" si="187"/>
        <v>114311</v>
      </c>
    </row>
    <row r="382" spans="1:60" ht="14.25" collapsed="1">
      <c r="A382" s="1" t="s">
        <v>622</v>
      </c>
      <c r="B382" s="96" t="s">
        <v>224</v>
      </c>
      <c r="C382" s="89" t="s">
        <v>508</v>
      </c>
      <c r="D382" s="106"/>
      <c r="E382" s="98">
        <f>ROUND(AC382,round_as_displayed)</f>
        <v>80009</v>
      </c>
      <c r="F382" s="89"/>
      <c r="G382" s="106"/>
      <c r="H382" s="98">
        <f t="shared" si="200"/>
        <v>572355</v>
      </c>
      <c r="I382" s="89"/>
      <c r="J382" s="106"/>
      <c r="K382" s="98">
        <f t="shared" si="201"/>
        <v>285426</v>
      </c>
      <c r="L382" s="89"/>
      <c r="M382" s="106"/>
      <c r="N382" s="98">
        <f t="shared" si="192"/>
        <v>114310</v>
      </c>
      <c r="O382" s="89"/>
      <c r="P382" s="106"/>
      <c r="Q382" s="99">
        <f t="shared" si="193"/>
        <v>1052100</v>
      </c>
      <c r="R382" s="89"/>
      <c r="S382" s="106"/>
      <c r="T382" s="98">
        <f>ROUND(AR382,round_as_displayed)-1</f>
        <v>547626</v>
      </c>
      <c r="U382" s="89"/>
      <c r="V382" s="106"/>
      <c r="W382" s="98">
        <f t="shared" si="204"/>
        <v>349509</v>
      </c>
      <c r="X382" s="92"/>
      <c r="Y382" s="106"/>
      <c r="Z382" s="98">
        <f t="shared" si="203"/>
        <v>154965</v>
      </c>
      <c r="AB382" s="49"/>
      <c r="AC382" s="41">
        <v>80009.4</v>
      </c>
      <c r="AE382" s="49"/>
      <c r="AF382" s="27">
        <v>572354.71</v>
      </c>
      <c r="AH382" s="49"/>
      <c r="AI382" s="27">
        <v>285426.11</v>
      </c>
      <c r="AK382" s="49"/>
      <c r="AL382" s="26">
        <f t="shared" si="194"/>
        <v>114310.11</v>
      </c>
      <c r="AN382" s="49"/>
      <c r="AO382" s="26">
        <f t="shared" si="195"/>
        <v>1052100.33</v>
      </c>
      <c r="AQ382" s="49"/>
      <c r="AR382" s="31">
        <v>547627.23</v>
      </c>
      <c r="AT382" s="49"/>
      <c r="AU382" s="27">
        <v>349508.57</v>
      </c>
      <c r="AV382" s="10"/>
      <c r="AW382" s="49"/>
      <c r="AX382" s="27">
        <v>154964.53</v>
      </c>
      <c r="AZ382" s="49"/>
      <c r="BA382" s="30">
        <f t="shared" si="196"/>
        <v>1052100.33</v>
      </c>
      <c r="BC382" s="1">
        <v>114310.11</v>
      </c>
      <c r="BD382" s="1">
        <v>186730.87</v>
      </c>
      <c r="BF382" s="1" t="b">
        <f t="shared" si="197"/>
        <v>0</v>
      </c>
      <c r="BH382" s="1">
        <f t="shared" si="187"/>
        <v>0</v>
      </c>
    </row>
    <row r="383" spans="2:60" ht="14.25">
      <c r="B383" s="56" t="s">
        <v>13</v>
      </c>
      <c r="C383" s="6" t="s">
        <v>508</v>
      </c>
      <c r="D383" s="7"/>
      <c r="E383" s="22">
        <f>E362+E366+E369+E370+E373+E375+E376+E378+E380+E382</f>
        <v>2122452</v>
      </c>
      <c r="F383" s="6" t="s">
        <v>508</v>
      </c>
      <c r="G383" s="7"/>
      <c r="H383" s="22">
        <f>H362+H366+H369+H370+H373+H375+H376+H378+H380+H382</f>
        <v>8475497</v>
      </c>
      <c r="I383" s="6" t="s">
        <v>508</v>
      </c>
      <c r="J383" s="7"/>
      <c r="K383" s="22">
        <f>K362+K366+K369+K370+K373+K375+K376+K378+K380+K382</f>
        <v>1702885</v>
      </c>
      <c r="L383" s="6" t="s">
        <v>508</v>
      </c>
      <c r="M383" s="7"/>
      <c r="N383" s="22">
        <f>N362+N366+N369+N370+N373+N375+N376+N378+N380+N382</f>
        <v>573725</v>
      </c>
      <c r="O383" s="6" t="s">
        <v>508</v>
      </c>
      <c r="P383" s="7"/>
      <c r="Q383" s="22">
        <f>Q362+Q366+Q369+Q370+Q373+Q375+Q376+Q378+Q380+Q382</f>
        <v>12874559</v>
      </c>
      <c r="R383" s="6" t="s">
        <v>508</v>
      </c>
      <c r="S383" s="7"/>
      <c r="T383" s="22">
        <f>T362+T366+T369+T370+T373+T375+T376+T378+T380+T382</f>
        <v>5295835</v>
      </c>
      <c r="U383" s="6" t="s">
        <v>508</v>
      </c>
      <c r="V383" s="7"/>
      <c r="W383" s="22">
        <f>W362+W366+W369+W370+W373+W375+W376+W378+W380+W382</f>
        <v>5784332</v>
      </c>
      <c r="X383" s="6" t="s">
        <v>508</v>
      </c>
      <c r="Y383" s="7"/>
      <c r="Z383" s="22">
        <f>Z362+Z366+Z369+Z370+Z373+Z375+Z376+Z378+Z380+Z382</f>
        <v>1794392</v>
      </c>
      <c r="AA383" s="6" t="s">
        <v>508</v>
      </c>
      <c r="AB383" s="7"/>
      <c r="AC383" s="40">
        <f>AC362+AC366+AC369+AC370+AC373+AC375+AC376+AC378+AC380+AC382</f>
        <v>2122452.79</v>
      </c>
      <c r="AD383" s="6" t="s">
        <v>508</v>
      </c>
      <c r="AE383" s="7"/>
      <c r="AF383" s="40">
        <f>AF362+AF366+AF369+AF370+AF373+AF375+AF376+AF378+AF380+AF382</f>
        <v>8475496.549999999</v>
      </c>
      <c r="AG383" s="6" t="s">
        <v>508</v>
      </c>
      <c r="AH383" s="7"/>
      <c r="AI383" s="40">
        <f>AI362+AI366+AI369+AI370+AI373+AI375+AI376+AI378+AI380+AI382</f>
        <v>1702884.4500000002</v>
      </c>
      <c r="AJ383" s="6" t="s">
        <v>508</v>
      </c>
      <c r="AK383" s="7"/>
      <c r="AL383" s="40">
        <f>AL362+AL366+AL369+AL370+AL373+AL375+AL376+AL378+AL380+AL382</f>
        <v>573725.27</v>
      </c>
      <c r="AM383" s="6" t="s">
        <v>508</v>
      </c>
      <c r="AN383" s="7"/>
      <c r="AO383" s="40">
        <f>AO362+AO366+AO369+AO370+AO373+AO375+AO376+AO378+AO380+AO382</f>
        <v>12874559.06</v>
      </c>
      <c r="AP383" s="6" t="s">
        <v>508</v>
      </c>
      <c r="AQ383" s="7"/>
      <c r="AR383" s="22">
        <f>AR362+AR366+AR369+AR370+AR373+AR375+AR376+AR378+AR380+AR382</f>
        <v>5295837.449999999</v>
      </c>
      <c r="AS383" s="6" t="s">
        <v>508</v>
      </c>
      <c r="AT383" s="7"/>
      <c r="AU383" s="22">
        <f>AU362+AU366+AU369+AU370+AU373+AU375+AU376+AU378+AU380+AU382</f>
        <v>5784329.7299999995</v>
      </c>
      <c r="AV383" s="6" t="s">
        <v>508</v>
      </c>
      <c r="AW383" s="7"/>
      <c r="AX383" s="22">
        <f>AX362+AX366+AX369+AX370+AX373+AX375+AX376+AX378+AX380+AX382</f>
        <v>1794391.8800000001</v>
      </c>
      <c r="AY383" s="6" t="s">
        <v>508</v>
      </c>
      <c r="AZ383" s="7"/>
      <c r="BA383" s="22">
        <f>BA362+BA366+BA369+BA370+BA373+BA375+BA376+BA378+BA380+BA382</f>
        <v>12874559.060000002</v>
      </c>
      <c r="BF383" s="1" t="b">
        <f>BF360</f>
        <v>0</v>
      </c>
      <c r="BH383" s="1">
        <f t="shared" si="187"/>
        <v>0</v>
      </c>
    </row>
    <row r="384" spans="2:60" ht="14.25">
      <c r="B384" s="114" t="s">
        <v>17</v>
      </c>
      <c r="C384" s="89" t="s">
        <v>508</v>
      </c>
      <c r="D384" s="102"/>
      <c r="E384" s="103">
        <f>SUM(E231+E245+E262+E297+E340+E358+E383)</f>
        <v>6890991</v>
      </c>
      <c r="F384" s="89" t="s">
        <v>508</v>
      </c>
      <c r="G384" s="102"/>
      <c r="H384" s="103">
        <f>SUM(H231+H245+H262+H297+H340+H358+H383)</f>
        <v>13385629</v>
      </c>
      <c r="I384" s="89" t="s">
        <v>508</v>
      </c>
      <c r="J384" s="102"/>
      <c r="K384" s="103">
        <f>SUM(K231+K245+K262+K297+K340+K358+K383)</f>
        <v>4746993</v>
      </c>
      <c r="L384" s="89" t="s">
        <v>508</v>
      </c>
      <c r="M384" s="102"/>
      <c r="N384" s="103">
        <f>SUM(N231+N245+N262+N297+N340+N358+N383)</f>
        <v>2714238</v>
      </c>
      <c r="O384" s="89" t="s">
        <v>508</v>
      </c>
      <c r="P384" s="102"/>
      <c r="Q384" s="103">
        <f>SUM(Q231+Q245+Q262+Q297+Q340+Q358+Q383)</f>
        <v>27737851</v>
      </c>
      <c r="R384" s="89" t="s">
        <v>508</v>
      </c>
      <c r="S384" s="102"/>
      <c r="T384" s="103">
        <f>SUM(T231+T245+T262+T297+T340+T358+T383)</f>
        <v>11266460</v>
      </c>
      <c r="U384" s="89" t="s">
        <v>508</v>
      </c>
      <c r="V384" s="102"/>
      <c r="W384" s="103">
        <f>SUM(W231+W245+W262+W297+W340+W358+W383)</f>
        <v>13344714</v>
      </c>
      <c r="X384" s="89" t="s">
        <v>508</v>
      </c>
      <c r="Y384" s="102"/>
      <c r="Z384" s="103">
        <f>SUM(Z231+Z245+Z262+Z297+Z340+Z358+Z383)</f>
        <v>3126677</v>
      </c>
      <c r="AA384" s="6" t="s">
        <v>508</v>
      </c>
      <c r="AB384" s="7"/>
      <c r="AC384" s="22">
        <f>SUM(AC231+AC245+AC262+AC297+AC340+AC358+AC383)</f>
        <v>6872632.96</v>
      </c>
      <c r="AD384" s="6" t="s">
        <v>508</v>
      </c>
      <c r="AE384" s="7"/>
      <c r="AF384" s="22">
        <f>SUM(AF231+AF245+AF262+AF297+AF340+AF358+AF383)</f>
        <v>13385629.219999999</v>
      </c>
      <c r="AG384" s="6" t="s">
        <v>508</v>
      </c>
      <c r="AH384" s="7"/>
      <c r="AI384" s="22">
        <f>SUM(AI231+AI245+AI262+AI297+AI340+AI358+AI383)</f>
        <v>4746993.15</v>
      </c>
      <c r="AJ384" s="6" t="s">
        <v>508</v>
      </c>
      <c r="AK384" s="7"/>
      <c r="AL384" s="22">
        <f>SUM(AL231+AL245+AL262+AL297+AL340+AL358+AL383)</f>
        <v>2693204.5500000003</v>
      </c>
      <c r="AM384" s="6" t="s">
        <v>508</v>
      </c>
      <c r="AN384" s="7"/>
      <c r="AO384" s="22">
        <f>SUM(AO231+AO245+AO262+AO297+AO340+AO358+AO383)</f>
        <v>27698459.88</v>
      </c>
      <c r="AP384" s="6" t="s">
        <v>508</v>
      </c>
      <c r="AQ384" s="7"/>
      <c r="AR384" s="22">
        <f>SUM(AR231+AR245+AR262+AR297+AR340+AR358+AR383)</f>
        <v>11252959.82</v>
      </c>
      <c r="AS384" s="6" t="s">
        <v>508</v>
      </c>
      <c r="AT384" s="7"/>
      <c r="AU384" s="22">
        <f>SUM(AU231+AU245+AU262+AU297+AU340+AU358+AU383)</f>
        <v>13319882.68</v>
      </c>
      <c r="AV384" s="6" t="s">
        <v>508</v>
      </c>
      <c r="AW384" s="7"/>
      <c r="AX384" s="22">
        <f>SUM(AX231+AX245+AX262+AX297+AX340+AX358+AX383)</f>
        <v>3125617.3800000004</v>
      </c>
      <c r="AY384" s="6" t="s">
        <v>508</v>
      </c>
      <c r="AZ384" s="7"/>
      <c r="BA384" s="22">
        <f>SUM(BA231+BA245+BA262+BA297+BA340+BA358+BA383)</f>
        <v>27698459.880000003</v>
      </c>
      <c r="BH384" s="1">
        <f t="shared" si="187"/>
        <v>0</v>
      </c>
    </row>
    <row r="385" spans="2:60" ht="14.25">
      <c r="B385" s="50"/>
      <c r="E385" s="21"/>
      <c r="H385" s="21"/>
      <c r="K385" s="21"/>
      <c r="N385" s="21"/>
      <c r="Q385" s="21"/>
      <c r="T385" s="21"/>
      <c r="W385" s="21"/>
      <c r="X385" s="10"/>
      <c r="Z385" s="21"/>
      <c r="AC385" s="39"/>
      <c r="AF385" s="39"/>
      <c r="AI385" s="39"/>
      <c r="AL385" s="39"/>
      <c r="AO385" s="39"/>
      <c r="AR385" s="21"/>
      <c r="AU385" s="24"/>
      <c r="AV385" s="10"/>
      <c r="AX385" s="24"/>
      <c r="BA385" s="21"/>
      <c r="BH385" s="1">
        <f t="shared" si="187"/>
        <v>0</v>
      </c>
    </row>
    <row r="386" spans="2:60" ht="15" customHeight="1">
      <c r="B386" s="115" t="s">
        <v>623</v>
      </c>
      <c r="C386" s="95"/>
      <c r="D386" s="95"/>
      <c r="E386" s="90"/>
      <c r="F386" s="95"/>
      <c r="G386" s="95"/>
      <c r="H386" s="90"/>
      <c r="I386" s="95"/>
      <c r="J386" s="95"/>
      <c r="K386" s="90"/>
      <c r="L386" s="95"/>
      <c r="M386" s="95"/>
      <c r="N386" s="90"/>
      <c r="O386" s="95"/>
      <c r="P386" s="95"/>
      <c r="Q386" s="90"/>
      <c r="R386" s="95"/>
      <c r="S386" s="95"/>
      <c r="T386" s="90"/>
      <c r="U386" s="95"/>
      <c r="V386" s="95"/>
      <c r="W386" s="90"/>
      <c r="X386" s="92"/>
      <c r="Y386" s="95"/>
      <c r="Z386" s="90"/>
      <c r="AA386" s="1"/>
      <c r="AB386" s="1"/>
      <c r="AD386" s="1"/>
      <c r="AE386" s="1"/>
      <c r="AG386" s="1"/>
      <c r="AH386" s="1"/>
      <c r="AJ386" s="1"/>
      <c r="AK386" s="1"/>
      <c r="AM386" s="1"/>
      <c r="AN386" s="1"/>
      <c r="AP386" s="1"/>
      <c r="AQ386" s="1"/>
      <c r="AS386" s="1"/>
      <c r="AT386" s="1"/>
      <c r="AV386" s="10"/>
      <c r="AW386" s="1"/>
      <c r="AY386" s="1"/>
      <c r="AZ386" s="1"/>
      <c r="BH386" s="1">
        <f aca="true" t="shared" si="205" ref="BH386:BH467">SUM(T386:Z386)-SUM(E386:N386)</f>
        <v>0</v>
      </c>
    </row>
    <row r="387" spans="2:60" ht="15" customHeight="1" hidden="1">
      <c r="B387" s="94" t="s">
        <v>624</v>
      </c>
      <c r="C387" s="95"/>
      <c r="D387" s="95"/>
      <c r="E387" s="90"/>
      <c r="F387" s="95"/>
      <c r="G387" s="95"/>
      <c r="H387" s="90"/>
      <c r="I387" s="95"/>
      <c r="J387" s="95"/>
      <c r="K387" s="90"/>
      <c r="L387" s="95"/>
      <c r="M387" s="95"/>
      <c r="N387" s="90"/>
      <c r="O387" s="95"/>
      <c r="P387" s="95"/>
      <c r="Q387" s="90"/>
      <c r="R387" s="95"/>
      <c r="S387" s="95"/>
      <c r="T387" s="90"/>
      <c r="U387" s="95"/>
      <c r="V387" s="95"/>
      <c r="W387" s="90"/>
      <c r="X387" s="92"/>
      <c r="Y387" s="95"/>
      <c r="Z387" s="90"/>
      <c r="AA387" s="1"/>
      <c r="AB387" s="1"/>
      <c r="AD387" s="1"/>
      <c r="AE387" s="1"/>
      <c r="AG387" s="1"/>
      <c r="AH387" s="1"/>
      <c r="AJ387" s="1"/>
      <c r="AK387" s="1"/>
      <c r="AM387" s="1"/>
      <c r="AN387" s="1"/>
      <c r="AP387" s="1"/>
      <c r="AQ387" s="1"/>
      <c r="AS387" s="1"/>
      <c r="AT387" s="1"/>
      <c r="AV387" s="10"/>
      <c r="AW387" s="1"/>
      <c r="AY387" s="1"/>
      <c r="AZ387" s="1"/>
      <c r="BH387" s="1">
        <f t="shared" si="205"/>
        <v>0</v>
      </c>
    </row>
    <row r="388" spans="2:60" ht="15" customHeight="1" hidden="1">
      <c r="B388" s="116" t="s">
        <v>526</v>
      </c>
      <c r="C388" s="95"/>
      <c r="D388" s="95"/>
      <c r="E388" s="90"/>
      <c r="F388" s="95"/>
      <c r="G388" s="95"/>
      <c r="H388" s="90"/>
      <c r="I388" s="95"/>
      <c r="J388" s="95"/>
      <c r="K388" s="90"/>
      <c r="L388" s="95"/>
      <c r="M388" s="95"/>
      <c r="N388" s="90"/>
      <c r="O388" s="95"/>
      <c r="P388" s="95"/>
      <c r="Q388" s="90"/>
      <c r="R388" s="95"/>
      <c r="S388" s="95"/>
      <c r="T388" s="90"/>
      <c r="U388" s="95"/>
      <c r="V388" s="95"/>
      <c r="W388" s="90"/>
      <c r="X388" s="92"/>
      <c r="Y388" s="95"/>
      <c r="Z388" s="90"/>
      <c r="AA388" s="1"/>
      <c r="AB388" s="1"/>
      <c r="AD388" s="1"/>
      <c r="AE388" s="1"/>
      <c r="AG388" s="1"/>
      <c r="AH388" s="1"/>
      <c r="AJ388" s="1"/>
      <c r="AK388" s="1"/>
      <c r="AM388" s="1"/>
      <c r="AN388" s="1"/>
      <c r="AP388" s="1"/>
      <c r="AQ388" s="1"/>
      <c r="AS388" s="1"/>
      <c r="AT388" s="1"/>
      <c r="AV388" s="10"/>
      <c r="AW388" s="1"/>
      <c r="AY388" s="1"/>
      <c r="AZ388" s="1"/>
      <c r="BF388" s="1" t="b">
        <f>IF(AND(BF389,BF390,BF394),TRUE,FALSE)</f>
        <v>0</v>
      </c>
      <c r="BH388" s="1">
        <f t="shared" si="205"/>
        <v>0</v>
      </c>
    </row>
    <row r="389" spans="1:60" ht="14.25" hidden="1">
      <c r="A389" s="1" t="s">
        <v>877</v>
      </c>
      <c r="B389" s="96" t="s">
        <v>360</v>
      </c>
      <c r="C389" s="89" t="s">
        <v>508</v>
      </c>
      <c r="D389" s="97"/>
      <c r="E389" s="98">
        <f aca="true" t="shared" si="206" ref="E389:E394">ROUND(AC389,round_as_displayed)</f>
        <v>0</v>
      </c>
      <c r="F389" s="97"/>
      <c r="G389" s="97"/>
      <c r="H389" s="98">
        <f aca="true" t="shared" si="207" ref="H389:H394">ROUND(AF389,round_as_displayed)</f>
        <v>0</v>
      </c>
      <c r="I389" s="97"/>
      <c r="J389" s="97"/>
      <c r="K389" s="98">
        <f aca="true" t="shared" si="208" ref="K389:K394">ROUND(AI389,round_as_displayed)</f>
        <v>0</v>
      </c>
      <c r="L389" s="97"/>
      <c r="M389" s="97"/>
      <c r="N389" s="98">
        <f aca="true" t="shared" si="209" ref="N389:N394">ROUND(AL389,round_as_displayed)</f>
        <v>0</v>
      </c>
      <c r="O389" s="97"/>
      <c r="P389" s="97"/>
      <c r="Q389" s="99">
        <f aca="true" t="shared" si="210" ref="Q389:Q394">E389+H389+K389+N389</f>
        <v>0</v>
      </c>
      <c r="R389" s="97"/>
      <c r="S389" s="97"/>
      <c r="T389" s="98">
        <f aca="true" t="shared" si="211" ref="T389:T394">ROUND(AR389,round_as_displayed)</f>
        <v>0</v>
      </c>
      <c r="U389" s="97"/>
      <c r="V389" s="97"/>
      <c r="W389" s="98">
        <f aca="true" t="shared" si="212" ref="W389:W394">ROUND(AU389,round_as_displayed)</f>
        <v>0</v>
      </c>
      <c r="X389" s="92"/>
      <c r="Y389" s="97"/>
      <c r="Z389" s="98">
        <f aca="true" t="shared" si="213" ref="Z389:Z394">ROUND(AX389,round_as_displayed)</f>
        <v>0</v>
      </c>
      <c r="AB389" s="14"/>
      <c r="AC389" s="39">
        <v>0</v>
      </c>
      <c r="AD389" s="14"/>
      <c r="AE389" s="14"/>
      <c r="AF389" s="26">
        <v>0</v>
      </c>
      <c r="AG389" s="14"/>
      <c r="AH389" s="14"/>
      <c r="AI389" s="26">
        <v>0</v>
      </c>
      <c r="AJ389" s="14"/>
      <c r="AK389" s="14"/>
      <c r="AL389" s="26">
        <f>BC389</f>
        <v>0</v>
      </c>
      <c r="AM389" s="14"/>
      <c r="AN389" s="14"/>
      <c r="AO389" s="26">
        <f aca="true" t="shared" si="214" ref="AO389:AO394">AC389+AF389+AI389+AL389</f>
        <v>0</v>
      </c>
      <c r="AP389" s="14"/>
      <c r="AQ389" s="14"/>
      <c r="AR389" s="30">
        <v>0</v>
      </c>
      <c r="AS389" s="14"/>
      <c r="AT389" s="14"/>
      <c r="AU389" s="26">
        <v>0</v>
      </c>
      <c r="AV389" s="10"/>
      <c r="AW389" s="14"/>
      <c r="AX389" s="26">
        <v>0</v>
      </c>
      <c r="AY389" s="14"/>
      <c r="AZ389" s="14"/>
      <c r="BA389" s="30">
        <f aca="true" t="shared" si="215" ref="BA389:BA394">AR389+AU389+AX389</f>
        <v>0</v>
      </c>
      <c r="BC389" s="1">
        <v>0</v>
      </c>
      <c r="BD389" s="1">
        <v>0</v>
      </c>
      <c r="BF389" s="1" t="b">
        <f aca="true" t="shared" si="216" ref="BF389:BF394">IF(AND(AC389=0,AF389=0,AI389=0,AL389=0),TRUE,FALSE)</f>
        <v>1</v>
      </c>
      <c r="BH389" s="1">
        <f t="shared" si="205"/>
        <v>0</v>
      </c>
    </row>
    <row r="390" spans="1:60" ht="14.25" hidden="1">
      <c r="A390" s="1" t="s">
        <v>878</v>
      </c>
      <c r="B390" s="96" t="s">
        <v>61</v>
      </c>
      <c r="C390" s="89" t="s">
        <v>508</v>
      </c>
      <c r="D390" s="97"/>
      <c r="E390" s="98">
        <f t="shared" si="206"/>
        <v>0</v>
      </c>
      <c r="F390" s="97"/>
      <c r="G390" s="97"/>
      <c r="H390" s="98">
        <f t="shared" si="207"/>
        <v>0</v>
      </c>
      <c r="I390" s="97"/>
      <c r="J390" s="97"/>
      <c r="K390" s="98">
        <f t="shared" si="208"/>
        <v>0</v>
      </c>
      <c r="L390" s="97"/>
      <c r="M390" s="97"/>
      <c r="N390" s="98">
        <f t="shared" si="209"/>
        <v>0</v>
      </c>
      <c r="O390" s="97"/>
      <c r="P390" s="97"/>
      <c r="Q390" s="99">
        <f t="shared" si="210"/>
        <v>0</v>
      </c>
      <c r="R390" s="97"/>
      <c r="S390" s="97"/>
      <c r="T390" s="98">
        <f t="shared" si="211"/>
        <v>0</v>
      </c>
      <c r="U390" s="97"/>
      <c r="V390" s="97"/>
      <c r="W390" s="98">
        <f t="shared" si="212"/>
        <v>0</v>
      </c>
      <c r="X390" s="92"/>
      <c r="Y390" s="97"/>
      <c r="Z390" s="98">
        <f t="shared" si="213"/>
        <v>0</v>
      </c>
      <c r="AB390" s="14"/>
      <c r="AC390" s="39">
        <v>0</v>
      </c>
      <c r="AD390" s="14"/>
      <c r="AE390" s="14"/>
      <c r="AF390" s="26">
        <v>0</v>
      </c>
      <c r="AG390" s="14"/>
      <c r="AH390" s="14"/>
      <c r="AI390" s="26">
        <v>0</v>
      </c>
      <c r="AJ390" s="14"/>
      <c r="AK390" s="14"/>
      <c r="AL390" s="26">
        <f>BC390</f>
        <v>0</v>
      </c>
      <c r="AM390" s="14"/>
      <c r="AN390" s="14"/>
      <c r="AO390" s="26">
        <f t="shared" si="214"/>
        <v>0</v>
      </c>
      <c r="AP390" s="14"/>
      <c r="AQ390" s="14"/>
      <c r="AR390" s="30">
        <v>0</v>
      </c>
      <c r="AS390" s="14"/>
      <c r="AT390" s="14"/>
      <c r="AU390" s="26">
        <v>0</v>
      </c>
      <c r="AV390" s="10"/>
      <c r="AW390" s="14"/>
      <c r="AX390" s="26">
        <v>0</v>
      </c>
      <c r="AY390" s="14"/>
      <c r="AZ390" s="14"/>
      <c r="BA390" s="30">
        <f t="shared" si="215"/>
        <v>0</v>
      </c>
      <c r="BC390" s="1">
        <v>0</v>
      </c>
      <c r="BD390" s="1">
        <v>0</v>
      </c>
      <c r="BF390" s="1" t="b">
        <f t="shared" si="216"/>
        <v>1</v>
      </c>
      <c r="BH390" s="1">
        <f t="shared" si="205"/>
        <v>0</v>
      </c>
    </row>
    <row r="391" spans="1:60" ht="14.25" hidden="1">
      <c r="A391" s="1" t="s">
        <v>87</v>
      </c>
      <c r="B391" s="96" t="s">
        <v>362</v>
      </c>
      <c r="C391" s="89" t="s">
        <v>508</v>
      </c>
      <c r="D391" s="97"/>
      <c r="E391" s="98">
        <f t="shared" si="206"/>
        <v>0</v>
      </c>
      <c r="F391" s="97"/>
      <c r="G391" s="97"/>
      <c r="H391" s="98">
        <f t="shared" si="207"/>
        <v>0</v>
      </c>
      <c r="I391" s="97"/>
      <c r="J391" s="97"/>
      <c r="K391" s="98">
        <f t="shared" si="208"/>
        <v>0</v>
      </c>
      <c r="L391" s="97"/>
      <c r="M391" s="97"/>
      <c r="N391" s="98">
        <f t="shared" si="209"/>
        <v>0</v>
      </c>
      <c r="O391" s="97"/>
      <c r="P391" s="97"/>
      <c r="Q391" s="99">
        <f t="shared" si="210"/>
        <v>0</v>
      </c>
      <c r="R391" s="97"/>
      <c r="S391" s="97"/>
      <c r="T391" s="98">
        <f t="shared" si="211"/>
        <v>0</v>
      </c>
      <c r="U391" s="97"/>
      <c r="V391" s="97"/>
      <c r="W391" s="98">
        <f t="shared" si="212"/>
        <v>0</v>
      </c>
      <c r="X391" s="92"/>
      <c r="Y391" s="97"/>
      <c r="Z391" s="98">
        <f t="shared" si="213"/>
        <v>0</v>
      </c>
      <c r="AB391" s="14"/>
      <c r="AC391" s="39">
        <v>0</v>
      </c>
      <c r="AD391" s="14"/>
      <c r="AE391" s="14"/>
      <c r="AF391" s="26">
        <v>0</v>
      </c>
      <c r="AG391" s="14"/>
      <c r="AH391" s="14"/>
      <c r="AI391" s="26">
        <v>0</v>
      </c>
      <c r="AJ391" s="14"/>
      <c r="AK391" s="14"/>
      <c r="AL391" s="26">
        <f>BC391</f>
        <v>0</v>
      </c>
      <c r="AM391" s="14"/>
      <c r="AN391" s="14"/>
      <c r="AO391" s="26">
        <f t="shared" si="214"/>
        <v>0</v>
      </c>
      <c r="AP391" s="14"/>
      <c r="AQ391" s="14"/>
      <c r="AR391" s="30">
        <v>0</v>
      </c>
      <c r="AS391" s="14"/>
      <c r="AT391" s="14"/>
      <c r="AU391" s="26">
        <v>0</v>
      </c>
      <c r="AV391" s="10"/>
      <c r="AW391" s="14"/>
      <c r="AX391" s="26">
        <v>0</v>
      </c>
      <c r="AY391" s="14"/>
      <c r="AZ391" s="14"/>
      <c r="BA391" s="30">
        <f t="shared" si="215"/>
        <v>0</v>
      </c>
      <c r="BC391" s="1">
        <v>0</v>
      </c>
      <c r="BD391" s="1">
        <v>0</v>
      </c>
      <c r="BF391" s="1" t="b">
        <f t="shared" si="216"/>
        <v>1</v>
      </c>
      <c r="BH391" s="1">
        <f t="shared" si="205"/>
        <v>0</v>
      </c>
    </row>
    <row r="392" spans="1:60" ht="14.25" hidden="1">
      <c r="A392" s="1" t="s">
        <v>879</v>
      </c>
      <c r="B392" s="96" t="s">
        <v>128</v>
      </c>
      <c r="C392" s="89" t="s">
        <v>508</v>
      </c>
      <c r="D392" s="97"/>
      <c r="E392" s="98">
        <f t="shared" si="206"/>
        <v>0</v>
      </c>
      <c r="F392" s="97"/>
      <c r="G392" s="97"/>
      <c r="H392" s="98">
        <f t="shared" si="207"/>
        <v>0</v>
      </c>
      <c r="I392" s="97"/>
      <c r="J392" s="97"/>
      <c r="K392" s="98">
        <f t="shared" si="208"/>
        <v>0</v>
      </c>
      <c r="L392" s="97"/>
      <c r="M392" s="97"/>
      <c r="N392" s="98">
        <f t="shared" si="209"/>
        <v>0</v>
      </c>
      <c r="O392" s="97"/>
      <c r="P392" s="97"/>
      <c r="Q392" s="99">
        <f t="shared" si="210"/>
        <v>0</v>
      </c>
      <c r="R392" s="97"/>
      <c r="S392" s="97"/>
      <c r="T392" s="98">
        <f t="shared" si="211"/>
        <v>0</v>
      </c>
      <c r="U392" s="97"/>
      <c r="V392" s="97"/>
      <c r="W392" s="98">
        <f t="shared" si="212"/>
        <v>0</v>
      </c>
      <c r="X392" s="92"/>
      <c r="Y392" s="97"/>
      <c r="Z392" s="98">
        <f t="shared" si="213"/>
        <v>0</v>
      </c>
      <c r="AB392" s="14"/>
      <c r="AC392" s="39">
        <v>0</v>
      </c>
      <c r="AD392" s="14"/>
      <c r="AE392" s="14"/>
      <c r="AF392" s="26">
        <v>0</v>
      </c>
      <c r="AG392" s="14"/>
      <c r="AH392" s="14"/>
      <c r="AI392" s="26">
        <v>0</v>
      </c>
      <c r="AJ392" s="14"/>
      <c r="AK392" s="14"/>
      <c r="AL392" s="26">
        <f>BC392</f>
        <v>0</v>
      </c>
      <c r="AM392" s="14"/>
      <c r="AN392" s="14"/>
      <c r="AO392" s="26">
        <f t="shared" si="214"/>
        <v>0</v>
      </c>
      <c r="AP392" s="14"/>
      <c r="AQ392" s="14"/>
      <c r="AR392" s="30">
        <v>0</v>
      </c>
      <c r="AS392" s="14"/>
      <c r="AT392" s="14"/>
      <c r="AU392" s="26">
        <v>0</v>
      </c>
      <c r="AV392" s="10"/>
      <c r="AW392" s="14"/>
      <c r="AX392" s="26">
        <v>0</v>
      </c>
      <c r="AY392" s="14"/>
      <c r="AZ392" s="14"/>
      <c r="BA392" s="30">
        <f t="shared" si="215"/>
        <v>0</v>
      </c>
      <c r="BC392" s="1">
        <v>0</v>
      </c>
      <c r="BD392" s="1">
        <v>0</v>
      </c>
      <c r="BF392" s="1" t="b">
        <f t="shared" si="216"/>
        <v>1</v>
      </c>
      <c r="BH392" s="1">
        <f t="shared" si="205"/>
        <v>0</v>
      </c>
    </row>
    <row r="393" spans="1:60" s="61" customFormat="1" ht="14.25" hidden="1" outlineLevel="1">
      <c r="A393" s="61" t="s">
        <v>265</v>
      </c>
      <c r="B393" s="107" t="s">
        <v>266</v>
      </c>
      <c r="C393" s="107"/>
      <c r="D393" s="107"/>
      <c r="E393" s="108">
        <f t="shared" si="206"/>
        <v>25754</v>
      </c>
      <c r="F393" s="107"/>
      <c r="G393" s="107"/>
      <c r="H393" s="108">
        <f t="shared" si="207"/>
        <v>0</v>
      </c>
      <c r="I393" s="107"/>
      <c r="J393" s="107"/>
      <c r="K393" s="108">
        <f t="shared" si="208"/>
        <v>0</v>
      </c>
      <c r="L393" s="107"/>
      <c r="M393" s="107"/>
      <c r="N393" s="108">
        <f t="shared" si="209"/>
        <v>0</v>
      </c>
      <c r="O393" s="107"/>
      <c r="P393" s="107"/>
      <c r="Q393" s="108">
        <f t="shared" si="210"/>
        <v>25754</v>
      </c>
      <c r="R393" s="107"/>
      <c r="S393" s="107"/>
      <c r="T393" s="108">
        <f t="shared" si="211"/>
        <v>18837</v>
      </c>
      <c r="U393" s="107"/>
      <c r="V393" s="107"/>
      <c r="W393" s="108">
        <f t="shared" si="212"/>
        <v>6917</v>
      </c>
      <c r="X393" s="107"/>
      <c r="Y393" s="107"/>
      <c r="Z393" s="108">
        <f t="shared" si="213"/>
        <v>0</v>
      </c>
      <c r="AC393" s="61">
        <v>25753.77</v>
      </c>
      <c r="AF393" s="61">
        <v>0</v>
      </c>
      <c r="AI393" s="61">
        <v>0</v>
      </c>
      <c r="AO393" s="61">
        <f t="shared" si="214"/>
        <v>25753.77</v>
      </c>
      <c r="AR393" s="61">
        <v>18836.67</v>
      </c>
      <c r="AU393" s="61">
        <v>6917.1</v>
      </c>
      <c r="AX393" s="61">
        <v>0</v>
      </c>
      <c r="BA393" s="61">
        <f t="shared" si="215"/>
        <v>25753.769999999997</v>
      </c>
      <c r="BC393" s="61">
        <v>0</v>
      </c>
      <c r="BD393" s="63">
        <v>0</v>
      </c>
      <c r="BE393" s="63"/>
      <c r="BF393" s="61" t="b">
        <f t="shared" si="216"/>
        <v>0</v>
      </c>
      <c r="BH393" s="1">
        <f t="shared" si="205"/>
        <v>0</v>
      </c>
    </row>
    <row r="394" spans="1:60" ht="14.25" collapsed="1">
      <c r="A394" s="1" t="s">
        <v>39</v>
      </c>
      <c r="B394" s="50" t="s">
        <v>686</v>
      </c>
      <c r="C394" s="6" t="s">
        <v>508</v>
      </c>
      <c r="D394" s="14"/>
      <c r="E394" s="21">
        <f t="shared" si="206"/>
        <v>25754</v>
      </c>
      <c r="F394" s="14"/>
      <c r="G394" s="14"/>
      <c r="H394" s="21">
        <f t="shared" si="207"/>
        <v>0</v>
      </c>
      <c r="I394" s="14"/>
      <c r="J394" s="14"/>
      <c r="K394" s="21">
        <f t="shared" si="208"/>
        <v>0</v>
      </c>
      <c r="L394" s="14"/>
      <c r="M394" s="14"/>
      <c r="N394" s="21">
        <f t="shared" si="209"/>
        <v>0</v>
      </c>
      <c r="O394" s="14"/>
      <c r="P394" s="14"/>
      <c r="Q394" s="30">
        <f t="shared" si="210"/>
        <v>25754</v>
      </c>
      <c r="R394" s="14"/>
      <c r="S394" s="14"/>
      <c r="T394" s="21">
        <f t="shared" si="211"/>
        <v>18837</v>
      </c>
      <c r="U394" s="14"/>
      <c r="V394" s="14"/>
      <c r="W394" s="21">
        <f t="shared" si="212"/>
        <v>6917</v>
      </c>
      <c r="X394" s="10"/>
      <c r="Y394" s="14"/>
      <c r="Z394" s="21">
        <f t="shared" si="213"/>
        <v>0</v>
      </c>
      <c r="AB394" s="14"/>
      <c r="AC394" s="39">
        <v>25753.77</v>
      </c>
      <c r="AD394" s="14"/>
      <c r="AE394" s="14"/>
      <c r="AF394" s="26">
        <v>0</v>
      </c>
      <c r="AG394" s="14"/>
      <c r="AH394" s="14"/>
      <c r="AI394" s="26">
        <v>0</v>
      </c>
      <c r="AJ394" s="14"/>
      <c r="AK394" s="14"/>
      <c r="AL394" s="26">
        <f>BC394</f>
        <v>0</v>
      </c>
      <c r="AM394" s="14"/>
      <c r="AN394" s="14"/>
      <c r="AO394" s="26">
        <f t="shared" si="214"/>
        <v>25753.77</v>
      </c>
      <c r="AP394" s="14"/>
      <c r="AQ394" s="14"/>
      <c r="AR394" s="30">
        <v>18836.67</v>
      </c>
      <c r="AS394" s="14"/>
      <c r="AT394" s="14"/>
      <c r="AU394" s="26">
        <v>6917.1</v>
      </c>
      <c r="AV394" s="10"/>
      <c r="AW394" s="14"/>
      <c r="AX394" s="26">
        <v>0</v>
      </c>
      <c r="AY394" s="14"/>
      <c r="AZ394" s="14"/>
      <c r="BA394" s="30">
        <f t="shared" si="215"/>
        <v>25753.769999999997</v>
      </c>
      <c r="BC394" s="1">
        <v>0</v>
      </c>
      <c r="BD394" s="1">
        <v>0</v>
      </c>
      <c r="BF394" s="1" t="b">
        <f t="shared" si="216"/>
        <v>0</v>
      </c>
      <c r="BH394" s="1">
        <f t="shared" si="205"/>
        <v>0</v>
      </c>
    </row>
    <row r="395" spans="2:60" ht="14.25">
      <c r="B395" s="101" t="s">
        <v>8</v>
      </c>
      <c r="C395" s="89" t="s">
        <v>508</v>
      </c>
      <c r="D395" s="102"/>
      <c r="E395" s="103">
        <f>E389+E390+E394+E391</f>
        <v>25754</v>
      </c>
      <c r="F395" s="89" t="s">
        <v>508</v>
      </c>
      <c r="G395" s="102"/>
      <c r="H395" s="103">
        <f>H389+H390+H394+H391</f>
        <v>0</v>
      </c>
      <c r="I395" s="89" t="s">
        <v>508</v>
      </c>
      <c r="J395" s="102"/>
      <c r="K395" s="103">
        <f>K389+K390+K394+K391</f>
        <v>0</v>
      </c>
      <c r="L395" s="89" t="s">
        <v>508</v>
      </c>
      <c r="M395" s="102"/>
      <c r="N395" s="103">
        <f>N389+N390+N394+N391</f>
        <v>0</v>
      </c>
      <c r="O395" s="89" t="s">
        <v>508</v>
      </c>
      <c r="P395" s="102"/>
      <c r="Q395" s="103">
        <f>Q389+Q390+Q394+Q391</f>
        <v>25754</v>
      </c>
      <c r="R395" s="89" t="s">
        <v>508</v>
      </c>
      <c r="S395" s="102"/>
      <c r="T395" s="103">
        <f>T389+T390+T394+T391</f>
        <v>18837</v>
      </c>
      <c r="U395" s="89" t="s">
        <v>508</v>
      </c>
      <c r="V395" s="102"/>
      <c r="W395" s="103">
        <f>W389+W390+W394+W391</f>
        <v>6917</v>
      </c>
      <c r="X395" s="89" t="s">
        <v>508</v>
      </c>
      <c r="Y395" s="102"/>
      <c r="Z395" s="103">
        <f>Z389+Z390+Z394+Z391</f>
        <v>0</v>
      </c>
      <c r="AA395" s="6" t="s">
        <v>508</v>
      </c>
      <c r="AB395" s="7"/>
      <c r="AC395" s="22">
        <f>AC389+AC390+AC394+AC391</f>
        <v>25753.77</v>
      </c>
      <c r="AD395" s="6" t="s">
        <v>508</v>
      </c>
      <c r="AE395" s="7"/>
      <c r="AF395" s="22">
        <f>AF389+AF390+AF394+AF391</f>
        <v>0</v>
      </c>
      <c r="AG395" s="6" t="s">
        <v>508</v>
      </c>
      <c r="AH395" s="7"/>
      <c r="AI395" s="22">
        <f>AI389+AI390+AI394+AI391</f>
        <v>0</v>
      </c>
      <c r="AJ395" s="6" t="s">
        <v>508</v>
      </c>
      <c r="AK395" s="7"/>
      <c r="AL395" s="22">
        <f>AL389+AL390+AL394+AL391</f>
        <v>0</v>
      </c>
      <c r="AM395" s="6" t="s">
        <v>508</v>
      </c>
      <c r="AN395" s="7"/>
      <c r="AO395" s="22">
        <f>AO389+AO390+AO394+AO391</f>
        <v>25753.77</v>
      </c>
      <c r="AP395" s="6" t="s">
        <v>508</v>
      </c>
      <c r="AQ395" s="7"/>
      <c r="AR395" s="22">
        <f>AR389+AR390+AR394+AR391</f>
        <v>18836.67</v>
      </c>
      <c r="AS395" s="6" t="s">
        <v>508</v>
      </c>
      <c r="AT395" s="7"/>
      <c r="AU395" s="22">
        <f>AU389+AU390+AU394+AU391</f>
        <v>6917.1</v>
      </c>
      <c r="AV395" s="6" t="s">
        <v>508</v>
      </c>
      <c r="AW395" s="7"/>
      <c r="AX395" s="22">
        <f>AX389+AX390+AX394+AX391</f>
        <v>0</v>
      </c>
      <c r="AY395" s="6" t="s">
        <v>508</v>
      </c>
      <c r="AZ395" s="7"/>
      <c r="BA395" s="22">
        <f>BA389+BA390+BA394+BA391</f>
        <v>25753.769999999997</v>
      </c>
      <c r="BF395" s="1" t="b">
        <f>BF388</f>
        <v>0</v>
      </c>
      <c r="BH395" s="1">
        <f t="shared" si="205"/>
        <v>0</v>
      </c>
    </row>
    <row r="396" spans="2:60" ht="14.25">
      <c r="B396" s="52" t="s">
        <v>554</v>
      </c>
      <c r="D396" s="14"/>
      <c r="E396" s="21"/>
      <c r="G396" s="14"/>
      <c r="H396" s="21"/>
      <c r="J396" s="14"/>
      <c r="K396" s="21"/>
      <c r="M396" s="14"/>
      <c r="N396" s="21"/>
      <c r="P396" s="14"/>
      <c r="Q396" s="21"/>
      <c r="S396" s="14"/>
      <c r="T396" s="21"/>
      <c r="V396" s="14"/>
      <c r="W396" s="21"/>
      <c r="Y396" s="14"/>
      <c r="Z396" s="21"/>
      <c r="AB396" s="14"/>
      <c r="AC396" s="21"/>
      <c r="AE396" s="14"/>
      <c r="AF396" s="21"/>
      <c r="AH396" s="14"/>
      <c r="AI396" s="21"/>
      <c r="AK396" s="14"/>
      <c r="AL396" s="21"/>
      <c r="AN396" s="14"/>
      <c r="AO396" s="21"/>
      <c r="AQ396" s="14"/>
      <c r="AR396" s="21"/>
      <c r="AT396" s="14"/>
      <c r="AU396" s="21"/>
      <c r="AW396" s="14"/>
      <c r="AX396" s="21"/>
      <c r="AZ396" s="14"/>
      <c r="BA396" s="21"/>
      <c r="BH396" s="1">
        <f t="shared" si="205"/>
        <v>0</v>
      </c>
    </row>
    <row r="397" spans="2:60" ht="14.25">
      <c r="B397" s="96" t="s">
        <v>61</v>
      </c>
      <c r="C397" s="89"/>
      <c r="D397" s="97"/>
      <c r="E397" s="98"/>
      <c r="F397" s="89"/>
      <c r="G397" s="97"/>
      <c r="H397" s="98"/>
      <c r="I397" s="89"/>
      <c r="J397" s="97"/>
      <c r="K397" s="98">
        <v>8213</v>
      </c>
      <c r="L397" s="89"/>
      <c r="M397" s="97"/>
      <c r="N397" s="98"/>
      <c r="O397" s="89"/>
      <c r="P397" s="97"/>
      <c r="Q397" s="99">
        <f>E397+H397+K397+N397</f>
        <v>8213</v>
      </c>
      <c r="R397" s="89"/>
      <c r="S397" s="97"/>
      <c r="T397" s="98">
        <v>4613</v>
      </c>
      <c r="U397" s="89"/>
      <c r="V397" s="97"/>
      <c r="W397" s="98">
        <v>3600</v>
      </c>
      <c r="X397" s="89"/>
      <c r="Y397" s="97"/>
      <c r="Z397" s="98"/>
      <c r="AB397" s="14"/>
      <c r="AC397" s="21"/>
      <c r="AE397" s="14"/>
      <c r="AF397" s="21"/>
      <c r="AH397" s="14"/>
      <c r="AI397" s="21"/>
      <c r="AK397" s="14"/>
      <c r="AL397" s="21"/>
      <c r="AN397" s="14"/>
      <c r="AO397" s="21"/>
      <c r="AQ397" s="14"/>
      <c r="AR397" s="21"/>
      <c r="AT397" s="14"/>
      <c r="AU397" s="21"/>
      <c r="AW397" s="14"/>
      <c r="AX397" s="21"/>
      <c r="AZ397" s="14"/>
      <c r="BA397" s="21"/>
      <c r="BH397" s="1">
        <f t="shared" si="205"/>
        <v>0</v>
      </c>
    </row>
    <row r="398" spans="2:60" ht="14.25">
      <c r="B398" s="56" t="s">
        <v>11</v>
      </c>
      <c r="D398" s="14"/>
      <c r="E398" s="22">
        <f>E397</f>
        <v>0</v>
      </c>
      <c r="F398" s="6" t="s">
        <v>508</v>
      </c>
      <c r="G398" s="7"/>
      <c r="H398" s="22">
        <f>H397</f>
        <v>0</v>
      </c>
      <c r="I398" s="6" t="s">
        <v>508</v>
      </c>
      <c r="J398" s="7"/>
      <c r="K398" s="22">
        <f>K397</f>
        <v>8213</v>
      </c>
      <c r="L398" s="6" t="s">
        <v>508</v>
      </c>
      <c r="M398" s="7"/>
      <c r="N398" s="22">
        <f>N397</f>
        <v>0</v>
      </c>
      <c r="O398" s="6" t="s">
        <v>508</v>
      </c>
      <c r="P398" s="7"/>
      <c r="Q398" s="22">
        <f>Q397</f>
        <v>8213</v>
      </c>
      <c r="R398" s="6" t="s">
        <v>508</v>
      </c>
      <c r="S398" s="7"/>
      <c r="T398" s="22">
        <f>T397</f>
        <v>4613</v>
      </c>
      <c r="U398" s="6" t="s">
        <v>508</v>
      </c>
      <c r="V398" s="7"/>
      <c r="W398" s="22">
        <f>W397</f>
        <v>3600</v>
      </c>
      <c r="X398" s="6" t="s">
        <v>508</v>
      </c>
      <c r="Y398" s="7"/>
      <c r="Z398" s="22">
        <f>Z397</f>
        <v>0</v>
      </c>
      <c r="AB398" s="14"/>
      <c r="AC398" s="21"/>
      <c r="AE398" s="14"/>
      <c r="AF398" s="21"/>
      <c r="AH398" s="14"/>
      <c r="AI398" s="21"/>
      <c r="AK398" s="14"/>
      <c r="AL398" s="21"/>
      <c r="AN398" s="14"/>
      <c r="AO398" s="21"/>
      <c r="AQ398" s="14"/>
      <c r="AR398" s="21"/>
      <c r="AT398" s="14"/>
      <c r="AU398" s="21"/>
      <c r="AW398" s="14"/>
      <c r="AX398" s="21"/>
      <c r="AZ398" s="14"/>
      <c r="BA398" s="21"/>
      <c r="BH398" s="1">
        <f t="shared" si="205"/>
        <v>0</v>
      </c>
    </row>
    <row r="399" spans="2:60" ht="14.25">
      <c r="B399" s="96"/>
      <c r="C399" s="89"/>
      <c r="D399" s="97"/>
      <c r="E399" s="98"/>
      <c r="F399" s="89"/>
      <c r="G399" s="97"/>
      <c r="H399" s="98"/>
      <c r="I399" s="89"/>
      <c r="J399" s="97"/>
      <c r="K399" s="98"/>
      <c r="L399" s="89"/>
      <c r="M399" s="97"/>
      <c r="N399" s="98"/>
      <c r="O399" s="89"/>
      <c r="P399" s="97"/>
      <c r="Q399" s="98"/>
      <c r="R399" s="89"/>
      <c r="S399" s="97"/>
      <c r="T399" s="98"/>
      <c r="U399" s="89"/>
      <c r="V399" s="97"/>
      <c r="W399" s="98"/>
      <c r="X399" s="89"/>
      <c r="Y399" s="97"/>
      <c r="Z399" s="98"/>
      <c r="AB399" s="14"/>
      <c r="AC399" s="21"/>
      <c r="AE399" s="14"/>
      <c r="AF399" s="21"/>
      <c r="AH399" s="14"/>
      <c r="AI399" s="21"/>
      <c r="AK399" s="14"/>
      <c r="AL399" s="21"/>
      <c r="AN399" s="14"/>
      <c r="AO399" s="21"/>
      <c r="AQ399" s="14"/>
      <c r="AR399" s="21"/>
      <c r="AT399" s="14"/>
      <c r="AU399" s="21"/>
      <c r="AW399" s="14"/>
      <c r="AX399" s="21"/>
      <c r="AZ399" s="14"/>
      <c r="BA399" s="21"/>
      <c r="BH399" s="1">
        <f t="shared" si="205"/>
        <v>0</v>
      </c>
    </row>
    <row r="400" spans="2:60" ht="15" customHeight="1">
      <c r="B400" s="51" t="s">
        <v>538</v>
      </c>
      <c r="C400" s="1"/>
      <c r="D400" s="1"/>
      <c r="E400" s="19"/>
      <c r="F400" s="1"/>
      <c r="G400" s="1"/>
      <c r="H400" s="19"/>
      <c r="I400" s="1"/>
      <c r="J400" s="1"/>
      <c r="K400" s="19"/>
      <c r="L400" s="1"/>
      <c r="M400" s="1"/>
      <c r="N400" s="19"/>
      <c r="O400" s="1"/>
      <c r="P400" s="1"/>
      <c r="R400" s="1"/>
      <c r="S400" s="1"/>
      <c r="U400" s="1"/>
      <c r="V400" s="1"/>
      <c r="W400" s="19"/>
      <c r="X400" s="10"/>
      <c r="Y400" s="1"/>
      <c r="Z400" s="19"/>
      <c r="AA400" s="1"/>
      <c r="AB400" s="1"/>
      <c r="AD400" s="1"/>
      <c r="AE400" s="1"/>
      <c r="AG400" s="1"/>
      <c r="AH400" s="1"/>
      <c r="AJ400" s="1"/>
      <c r="AK400" s="1"/>
      <c r="AM400" s="1"/>
      <c r="AN400" s="1"/>
      <c r="AP400" s="1"/>
      <c r="AQ400" s="1"/>
      <c r="AS400" s="1"/>
      <c r="AT400" s="1"/>
      <c r="AV400" s="10"/>
      <c r="AW400" s="1"/>
      <c r="AY400" s="1"/>
      <c r="AZ400" s="1"/>
      <c r="BF400" s="1" t="b">
        <f>IF(AND(BF402,BF403),TRUE,FALSE)</f>
        <v>0</v>
      </c>
      <c r="BH400" s="1">
        <f t="shared" si="205"/>
        <v>0</v>
      </c>
    </row>
    <row r="401" spans="1:60" s="61" customFormat="1" ht="14.25" hidden="1" outlineLevel="1">
      <c r="A401" s="61" t="s">
        <v>137</v>
      </c>
      <c r="B401" s="107" t="s">
        <v>139</v>
      </c>
      <c r="C401" s="107"/>
      <c r="D401" s="107"/>
      <c r="E401" s="108">
        <f aca="true" t="shared" si="217" ref="E401:E406">ROUND(AC401,round_as_displayed)</f>
        <v>0</v>
      </c>
      <c r="F401" s="107"/>
      <c r="G401" s="107"/>
      <c r="H401" s="108">
        <f aca="true" t="shared" si="218" ref="H401:H406">ROUND(AF401,round_as_displayed)</f>
        <v>0</v>
      </c>
      <c r="I401" s="107"/>
      <c r="J401" s="107"/>
      <c r="K401" s="108">
        <f aca="true" t="shared" si="219" ref="K401:K406">ROUND(AI401,round_as_displayed)</f>
        <v>4699</v>
      </c>
      <c r="L401" s="107"/>
      <c r="M401" s="107"/>
      <c r="N401" s="108">
        <f aca="true" t="shared" si="220" ref="N401:N406">ROUND(AL401,round_as_displayed)</f>
        <v>0</v>
      </c>
      <c r="O401" s="107"/>
      <c r="P401" s="107"/>
      <c r="Q401" s="108">
        <f aca="true" t="shared" si="221" ref="Q401:Q406">E401+H401+K401+N401</f>
        <v>4699</v>
      </c>
      <c r="R401" s="107"/>
      <c r="S401" s="107"/>
      <c r="T401" s="108">
        <f aca="true" t="shared" si="222" ref="T401:T406">ROUND(AR401,round_as_displayed)</f>
        <v>3200</v>
      </c>
      <c r="U401" s="107"/>
      <c r="V401" s="107"/>
      <c r="W401" s="108">
        <f aca="true" t="shared" si="223" ref="W401:W406">ROUND(AU401,round_as_displayed)</f>
        <v>1499</v>
      </c>
      <c r="X401" s="107"/>
      <c r="Y401" s="107"/>
      <c r="Z401" s="108">
        <f aca="true" t="shared" si="224" ref="Z401:Z406">ROUND(AX401,round_as_displayed)</f>
        <v>0</v>
      </c>
      <c r="AC401" s="61">
        <v>0</v>
      </c>
      <c r="AF401" s="61">
        <v>0</v>
      </c>
      <c r="AI401" s="61">
        <v>4699.34</v>
      </c>
      <c r="AO401" s="61">
        <f aca="true" t="shared" si="225" ref="AO401:AO406">AC401+AF401+AI401+AL401</f>
        <v>4699.34</v>
      </c>
      <c r="AR401" s="61">
        <v>3200</v>
      </c>
      <c r="AU401" s="61">
        <v>1499.34</v>
      </c>
      <c r="AX401" s="61">
        <v>0</v>
      </c>
      <c r="BA401" s="61">
        <f aca="true" t="shared" si="226" ref="BA401:BA406">AR401+AU401+AX401</f>
        <v>4699.34</v>
      </c>
      <c r="BC401" s="61">
        <v>0</v>
      </c>
      <c r="BD401" s="63">
        <v>0</v>
      </c>
      <c r="BE401" s="63"/>
      <c r="BF401" s="61" t="b">
        <f>IF(AND(AC401=0,AF401=0,AI401=0,AL401=0),TRUE,FALSE)</f>
        <v>0</v>
      </c>
      <c r="BH401" s="1">
        <f t="shared" si="205"/>
        <v>0</v>
      </c>
    </row>
    <row r="402" spans="1:60" ht="14.25" collapsed="1">
      <c r="A402" s="1" t="s">
        <v>899</v>
      </c>
      <c r="B402" s="96" t="s">
        <v>364</v>
      </c>
      <c r="C402" s="89" t="s">
        <v>508</v>
      </c>
      <c r="D402" s="97"/>
      <c r="E402" s="98">
        <f t="shared" si="217"/>
        <v>0</v>
      </c>
      <c r="F402" s="97"/>
      <c r="G402" s="97"/>
      <c r="H402" s="98">
        <f t="shared" si="218"/>
        <v>0</v>
      </c>
      <c r="I402" s="97"/>
      <c r="J402" s="97"/>
      <c r="K402" s="98">
        <f t="shared" si="219"/>
        <v>4699</v>
      </c>
      <c r="L402" s="97"/>
      <c r="M402" s="97"/>
      <c r="N402" s="98">
        <f t="shared" si="220"/>
        <v>0</v>
      </c>
      <c r="O402" s="97"/>
      <c r="P402" s="97"/>
      <c r="Q402" s="99">
        <f t="shared" si="221"/>
        <v>4699</v>
      </c>
      <c r="R402" s="97"/>
      <c r="S402" s="97"/>
      <c r="T402" s="98">
        <f t="shared" si="222"/>
        <v>3200</v>
      </c>
      <c r="U402" s="97"/>
      <c r="V402" s="97"/>
      <c r="W402" s="98">
        <f t="shared" si="223"/>
        <v>1499</v>
      </c>
      <c r="X402" s="92"/>
      <c r="Y402" s="97"/>
      <c r="Z402" s="98">
        <f t="shared" si="224"/>
        <v>0</v>
      </c>
      <c r="AB402" s="14"/>
      <c r="AC402" s="39">
        <v>0</v>
      </c>
      <c r="AD402" s="14"/>
      <c r="AE402" s="14"/>
      <c r="AF402" s="26">
        <v>0</v>
      </c>
      <c r="AG402" s="14"/>
      <c r="AH402" s="14"/>
      <c r="AI402" s="26">
        <v>4699.34</v>
      </c>
      <c r="AJ402" s="14"/>
      <c r="AK402" s="14"/>
      <c r="AL402" s="26">
        <f>BC402</f>
        <v>0</v>
      </c>
      <c r="AM402" s="14"/>
      <c r="AN402" s="14"/>
      <c r="AO402" s="26">
        <f t="shared" si="225"/>
        <v>4699.34</v>
      </c>
      <c r="AP402" s="14"/>
      <c r="AQ402" s="14"/>
      <c r="AR402" s="30">
        <v>3200</v>
      </c>
      <c r="AS402" s="14"/>
      <c r="AT402" s="14"/>
      <c r="AU402" s="26">
        <v>1499.34</v>
      </c>
      <c r="AV402" s="10"/>
      <c r="AW402" s="14"/>
      <c r="AX402" s="26">
        <v>0</v>
      </c>
      <c r="AY402" s="14"/>
      <c r="AZ402" s="14"/>
      <c r="BA402" s="30">
        <f t="shared" si="226"/>
        <v>4699.34</v>
      </c>
      <c r="BC402" s="1">
        <v>0</v>
      </c>
      <c r="BD402" s="1">
        <v>0</v>
      </c>
      <c r="BF402" s="1" t="b">
        <f>IF(AND(AC402=0,AF402=0,AI402=0,AL402=0),TRUE,FALSE)</f>
        <v>0</v>
      </c>
      <c r="BH402" s="1">
        <f t="shared" si="205"/>
        <v>0</v>
      </c>
    </row>
    <row r="403" spans="1:60" ht="14.25" hidden="1">
      <c r="A403" s="1" t="s">
        <v>898</v>
      </c>
      <c r="B403" s="96" t="s">
        <v>687</v>
      </c>
      <c r="C403" s="89" t="s">
        <v>508</v>
      </c>
      <c r="D403" s="97"/>
      <c r="E403" s="98">
        <f t="shared" si="217"/>
        <v>0</v>
      </c>
      <c r="F403" s="97"/>
      <c r="G403" s="97"/>
      <c r="H403" s="98">
        <f t="shared" si="218"/>
        <v>0</v>
      </c>
      <c r="I403" s="97"/>
      <c r="J403" s="97"/>
      <c r="K403" s="98">
        <f t="shared" si="219"/>
        <v>0</v>
      </c>
      <c r="L403" s="97"/>
      <c r="M403" s="97"/>
      <c r="N403" s="98">
        <f t="shared" si="220"/>
        <v>0</v>
      </c>
      <c r="O403" s="97"/>
      <c r="P403" s="97"/>
      <c r="Q403" s="99">
        <f t="shared" si="221"/>
        <v>0</v>
      </c>
      <c r="R403" s="97"/>
      <c r="S403" s="97"/>
      <c r="T403" s="98">
        <f t="shared" si="222"/>
        <v>0</v>
      </c>
      <c r="U403" s="97"/>
      <c r="V403" s="97"/>
      <c r="W403" s="98">
        <f t="shared" si="223"/>
        <v>0</v>
      </c>
      <c r="X403" s="92"/>
      <c r="Y403" s="97"/>
      <c r="Z403" s="98">
        <f t="shared" si="224"/>
        <v>0</v>
      </c>
      <c r="AB403" s="14"/>
      <c r="AC403" s="39">
        <v>0</v>
      </c>
      <c r="AD403" s="14"/>
      <c r="AE403" s="14"/>
      <c r="AF403" s="26">
        <v>0</v>
      </c>
      <c r="AG403" s="14"/>
      <c r="AH403" s="14"/>
      <c r="AI403" s="26">
        <v>0</v>
      </c>
      <c r="AJ403" s="14"/>
      <c r="AK403" s="14"/>
      <c r="AL403" s="26">
        <f>BC403</f>
        <v>0</v>
      </c>
      <c r="AM403" s="14"/>
      <c r="AN403" s="14"/>
      <c r="AO403" s="26">
        <f t="shared" si="225"/>
        <v>0</v>
      </c>
      <c r="AP403" s="14"/>
      <c r="AQ403" s="14"/>
      <c r="AR403" s="30">
        <v>0</v>
      </c>
      <c r="AS403" s="14"/>
      <c r="AT403" s="14"/>
      <c r="AU403" s="26">
        <v>0</v>
      </c>
      <c r="AV403" s="10"/>
      <c r="AW403" s="14"/>
      <c r="AX403" s="26">
        <v>0</v>
      </c>
      <c r="AY403" s="14"/>
      <c r="AZ403" s="14"/>
      <c r="BA403" s="30">
        <f t="shared" si="226"/>
        <v>0</v>
      </c>
      <c r="BC403" s="1">
        <v>0</v>
      </c>
      <c r="BD403" s="1">
        <v>0</v>
      </c>
      <c r="BF403" s="1" t="b">
        <f>IF(AND(AC403=0,AF403=0,AI403=0,AL403=0),TRUE,FALSE)</f>
        <v>1</v>
      </c>
      <c r="BH403" s="1">
        <f t="shared" si="205"/>
        <v>0</v>
      </c>
    </row>
    <row r="404" spans="1:60" ht="14.25" hidden="1">
      <c r="A404" s="1" t="s">
        <v>62</v>
      </c>
      <c r="B404" s="96" t="s">
        <v>61</v>
      </c>
      <c r="C404" s="117" t="s">
        <v>507</v>
      </c>
      <c r="D404" s="97"/>
      <c r="E404" s="98">
        <f t="shared" si="217"/>
        <v>0</v>
      </c>
      <c r="F404" s="97"/>
      <c r="G404" s="97"/>
      <c r="H404" s="98">
        <f t="shared" si="218"/>
        <v>0</v>
      </c>
      <c r="I404" s="97"/>
      <c r="J404" s="97"/>
      <c r="K404" s="98">
        <f t="shared" si="219"/>
        <v>0</v>
      </c>
      <c r="L404" s="97"/>
      <c r="M404" s="97"/>
      <c r="N404" s="98">
        <f t="shared" si="220"/>
        <v>0</v>
      </c>
      <c r="O404" s="97"/>
      <c r="P404" s="97"/>
      <c r="Q404" s="99">
        <f t="shared" si="221"/>
        <v>0</v>
      </c>
      <c r="R404" s="97"/>
      <c r="S404" s="97"/>
      <c r="T404" s="98">
        <f t="shared" si="222"/>
        <v>0</v>
      </c>
      <c r="U404" s="97"/>
      <c r="V404" s="97"/>
      <c r="W404" s="98">
        <f t="shared" si="223"/>
        <v>0</v>
      </c>
      <c r="X404" s="92"/>
      <c r="Y404" s="97"/>
      <c r="Z404" s="98">
        <f t="shared" si="224"/>
        <v>0</v>
      </c>
      <c r="AB404" s="14"/>
      <c r="AC404" s="39">
        <v>0</v>
      </c>
      <c r="AD404" s="14"/>
      <c r="AE404" s="14"/>
      <c r="AF404" s="26">
        <v>0</v>
      </c>
      <c r="AG404" s="14"/>
      <c r="AH404" s="14"/>
      <c r="AI404" s="26">
        <v>0</v>
      </c>
      <c r="AJ404" s="14"/>
      <c r="AK404" s="14"/>
      <c r="AL404" s="26">
        <f>BC404</f>
        <v>0</v>
      </c>
      <c r="AM404" s="14"/>
      <c r="AN404" s="14"/>
      <c r="AO404" s="26">
        <f t="shared" si="225"/>
        <v>0</v>
      </c>
      <c r="AP404" s="14"/>
      <c r="AQ404" s="14"/>
      <c r="AR404" s="30">
        <v>0</v>
      </c>
      <c r="AS404" s="14"/>
      <c r="AT404" s="14"/>
      <c r="AU404" s="26">
        <v>0</v>
      </c>
      <c r="AV404" s="10"/>
      <c r="AW404" s="14"/>
      <c r="AX404" s="26">
        <v>0</v>
      </c>
      <c r="AY404" s="14"/>
      <c r="AZ404" s="14"/>
      <c r="BA404" s="30">
        <f t="shared" si="226"/>
        <v>0</v>
      </c>
      <c r="BC404" s="1">
        <v>0</v>
      </c>
      <c r="BD404" s="1">
        <v>0</v>
      </c>
      <c r="BH404" s="1">
        <f t="shared" si="205"/>
        <v>0</v>
      </c>
    </row>
    <row r="405" spans="1:60" s="61" customFormat="1" ht="14.25" hidden="1" outlineLevel="1">
      <c r="A405" s="61" t="s">
        <v>146</v>
      </c>
      <c r="B405" s="107" t="s">
        <v>147</v>
      </c>
      <c r="C405" s="107"/>
      <c r="D405" s="107"/>
      <c r="E405" s="108">
        <f t="shared" si="217"/>
        <v>882392</v>
      </c>
      <c r="F405" s="107"/>
      <c r="G405" s="107"/>
      <c r="H405" s="108">
        <f t="shared" si="218"/>
        <v>0</v>
      </c>
      <c r="I405" s="107"/>
      <c r="J405" s="107"/>
      <c r="K405" s="108">
        <f t="shared" si="219"/>
        <v>717</v>
      </c>
      <c r="L405" s="107"/>
      <c r="M405" s="107"/>
      <c r="N405" s="108">
        <f t="shared" si="220"/>
        <v>0</v>
      </c>
      <c r="O405" s="107"/>
      <c r="P405" s="107"/>
      <c r="Q405" s="108">
        <f t="shared" si="221"/>
        <v>883109</v>
      </c>
      <c r="R405" s="107"/>
      <c r="S405" s="107"/>
      <c r="T405" s="108">
        <f t="shared" si="222"/>
        <v>223168</v>
      </c>
      <c r="U405" s="107"/>
      <c r="V405" s="107"/>
      <c r="W405" s="108">
        <f t="shared" si="223"/>
        <v>609271</v>
      </c>
      <c r="X405" s="107"/>
      <c r="Y405" s="107"/>
      <c r="Z405" s="108">
        <f t="shared" si="224"/>
        <v>50670</v>
      </c>
      <c r="AC405" s="61">
        <v>882391.9</v>
      </c>
      <c r="AF405" s="61">
        <v>0</v>
      </c>
      <c r="AI405" s="61">
        <v>717</v>
      </c>
      <c r="AO405" s="61">
        <f t="shared" si="225"/>
        <v>883108.9</v>
      </c>
      <c r="AR405" s="61">
        <v>223168.03</v>
      </c>
      <c r="AU405" s="61">
        <v>609270.99</v>
      </c>
      <c r="AX405" s="61">
        <v>50669.88</v>
      </c>
      <c r="BA405" s="61">
        <f t="shared" si="226"/>
        <v>883108.9</v>
      </c>
      <c r="BC405" s="61">
        <v>0</v>
      </c>
      <c r="BD405" s="63">
        <v>0</v>
      </c>
      <c r="BE405" s="63"/>
      <c r="BF405" s="61" t="b">
        <f>IF(AND(AC405=0,AF405=0,AI405=0,AL405=0),TRUE,FALSE)</f>
        <v>0</v>
      </c>
      <c r="BH405" s="1">
        <f t="shared" si="205"/>
        <v>0</v>
      </c>
    </row>
    <row r="406" spans="1:60" ht="14.25" collapsed="1">
      <c r="A406" s="1" t="s">
        <v>24</v>
      </c>
      <c r="B406" s="50" t="s">
        <v>814</v>
      </c>
      <c r="C406" s="6" t="s">
        <v>508</v>
      </c>
      <c r="D406" s="14"/>
      <c r="E406" s="21">
        <f t="shared" si="217"/>
        <v>882392</v>
      </c>
      <c r="F406" s="14"/>
      <c r="G406" s="14"/>
      <c r="H406" s="21">
        <f t="shared" si="218"/>
        <v>0</v>
      </c>
      <c r="I406" s="14"/>
      <c r="J406" s="14"/>
      <c r="K406" s="21">
        <f t="shared" si="219"/>
        <v>717</v>
      </c>
      <c r="L406" s="14"/>
      <c r="M406" s="14"/>
      <c r="N406" s="21">
        <f t="shared" si="220"/>
        <v>0</v>
      </c>
      <c r="O406" s="14"/>
      <c r="P406" s="14"/>
      <c r="Q406" s="30">
        <f t="shared" si="221"/>
        <v>883109</v>
      </c>
      <c r="R406" s="14"/>
      <c r="S406" s="14"/>
      <c r="T406" s="21">
        <f t="shared" si="222"/>
        <v>223168</v>
      </c>
      <c r="U406" s="14"/>
      <c r="V406" s="14"/>
      <c r="W406" s="21">
        <f t="shared" si="223"/>
        <v>609271</v>
      </c>
      <c r="X406" s="10"/>
      <c r="Y406" s="14"/>
      <c r="Z406" s="21">
        <f t="shared" si="224"/>
        <v>50670</v>
      </c>
      <c r="AB406" s="14"/>
      <c r="AC406" s="39">
        <v>882391.9</v>
      </c>
      <c r="AD406" s="14"/>
      <c r="AE406" s="14"/>
      <c r="AF406" s="26">
        <v>0</v>
      </c>
      <c r="AG406" s="14"/>
      <c r="AH406" s="14"/>
      <c r="AI406" s="26">
        <v>717</v>
      </c>
      <c r="AJ406" s="14"/>
      <c r="AK406" s="14"/>
      <c r="AL406" s="26">
        <f>BC406</f>
        <v>0</v>
      </c>
      <c r="AM406" s="14"/>
      <c r="AN406" s="14"/>
      <c r="AO406" s="26">
        <f t="shared" si="225"/>
        <v>883108.9</v>
      </c>
      <c r="AP406" s="14"/>
      <c r="AQ406" s="14"/>
      <c r="AR406" s="30">
        <v>223168.03</v>
      </c>
      <c r="AS406" s="14"/>
      <c r="AT406" s="14"/>
      <c r="AU406" s="26">
        <v>609270.99</v>
      </c>
      <c r="AV406" s="10"/>
      <c r="AW406" s="14"/>
      <c r="AX406" s="26">
        <v>50669.88</v>
      </c>
      <c r="AY406" s="14"/>
      <c r="AZ406" s="14"/>
      <c r="BA406" s="30">
        <f t="shared" si="226"/>
        <v>883108.9</v>
      </c>
      <c r="BC406" s="1">
        <v>0</v>
      </c>
      <c r="BD406" s="1">
        <v>0</v>
      </c>
      <c r="BF406" s="1" t="b">
        <f>IF(AND(AC406=0,AF406=0,AI406=0,AL406=0),TRUE,FALSE)</f>
        <v>0</v>
      </c>
      <c r="BH406" s="1">
        <f t="shared" si="205"/>
        <v>0</v>
      </c>
    </row>
    <row r="407" spans="2:60" ht="14.25">
      <c r="B407" s="101" t="s">
        <v>901</v>
      </c>
      <c r="C407" s="89" t="s">
        <v>508</v>
      </c>
      <c r="D407" s="102"/>
      <c r="E407" s="103">
        <f>E402+E403+E406+E404</f>
        <v>882392</v>
      </c>
      <c r="F407" s="89" t="s">
        <v>508</v>
      </c>
      <c r="G407" s="102"/>
      <c r="H407" s="103">
        <f>H402+H403+H406+H404</f>
        <v>0</v>
      </c>
      <c r="I407" s="89" t="s">
        <v>508</v>
      </c>
      <c r="J407" s="102"/>
      <c r="K407" s="103">
        <f>K402+K403+K406+K404</f>
        <v>5416</v>
      </c>
      <c r="L407" s="89" t="s">
        <v>508</v>
      </c>
      <c r="M407" s="102"/>
      <c r="N407" s="103">
        <f>N402+N403+N406+N404</f>
        <v>0</v>
      </c>
      <c r="O407" s="89" t="s">
        <v>508</v>
      </c>
      <c r="P407" s="102"/>
      <c r="Q407" s="103">
        <f>Q402+Q403+Q406+Q404</f>
        <v>887808</v>
      </c>
      <c r="R407" s="89" t="s">
        <v>508</v>
      </c>
      <c r="S407" s="103"/>
      <c r="T407" s="103">
        <f>T402+T403+T406+T404</f>
        <v>226368</v>
      </c>
      <c r="U407" s="89" t="s">
        <v>508</v>
      </c>
      <c r="V407" s="102"/>
      <c r="W407" s="103">
        <f>W402+W403+W406+W404</f>
        <v>610770</v>
      </c>
      <c r="X407" s="89" t="s">
        <v>508</v>
      </c>
      <c r="Y407" s="102"/>
      <c r="Z407" s="103">
        <f>Z402+Z403+Z406+Z404</f>
        <v>50670</v>
      </c>
      <c r="AA407" s="6" t="s">
        <v>508</v>
      </c>
      <c r="AB407" s="7"/>
      <c r="AC407" s="22">
        <f>AC402+AC403+AC406+AC404</f>
        <v>882391.9</v>
      </c>
      <c r="AD407" s="6" t="s">
        <v>508</v>
      </c>
      <c r="AE407" s="7"/>
      <c r="AF407" s="22">
        <f>AF402+AF403+AF406+AF404</f>
        <v>0</v>
      </c>
      <c r="AG407" s="6" t="s">
        <v>508</v>
      </c>
      <c r="AH407" s="7"/>
      <c r="AI407" s="22">
        <f>AI402+AI403+AI406+AI404</f>
        <v>5416.34</v>
      </c>
      <c r="AJ407" s="6" t="s">
        <v>508</v>
      </c>
      <c r="AK407" s="7"/>
      <c r="AL407" s="22">
        <f>AL402+AL403+AL406+AL404</f>
        <v>0</v>
      </c>
      <c r="AM407" s="6" t="s">
        <v>508</v>
      </c>
      <c r="AN407" s="7"/>
      <c r="AO407" s="22">
        <f>AO402+AO403+AO406+AO404</f>
        <v>887808.24</v>
      </c>
      <c r="AP407" s="6" t="s">
        <v>508</v>
      </c>
      <c r="AQ407" s="7"/>
      <c r="AR407" s="22">
        <f>AR402+AR403+AR406+AR404</f>
        <v>226368.03</v>
      </c>
      <c r="AS407" s="6" t="s">
        <v>508</v>
      </c>
      <c r="AT407" s="7"/>
      <c r="AU407" s="22">
        <f>AU402+AU403+AU406+AU404</f>
        <v>610770.33</v>
      </c>
      <c r="AV407" s="6" t="s">
        <v>508</v>
      </c>
      <c r="AW407" s="7"/>
      <c r="AX407" s="22">
        <f>AX402+AX403+AX406+AX404</f>
        <v>50669.88</v>
      </c>
      <c r="AY407" s="6" t="s">
        <v>508</v>
      </c>
      <c r="AZ407" s="7"/>
      <c r="BA407" s="22">
        <f>BA402+BA403+BA406+BA404</f>
        <v>887808.24</v>
      </c>
      <c r="BF407" s="1" t="b">
        <f>BF400</f>
        <v>0</v>
      </c>
      <c r="BH407" s="1">
        <f t="shared" si="205"/>
        <v>0</v>
      </c>
    </row>
    <row r="408" spans="2:60" ht="14.25" hidden="1">
      <c r="B408" s="96"/>
      <c r="C408" s="89"/>
      <c r="D408" s="97"/>
      <c r="E408" s="98"/>
      <c r="F408" s="89"/>
      <c r="G408" s="97"/>
      <c r="H408" s="98"/>
      <c r="I408" s="89"/>
      <c r="J408" s="97"/>
      <c r="K408" s="98"/>
      <c r="L408" s="89"/>
      <c r="M408" s="97"/>
      <c r="N408" s="98"/>
      <c r="O408" s="89"/>
      <c r="P408" s="97"/>
      <c r="Q408" s="98"/>
      <c r="R408" s="89"/>
      <c r="S408" s="97"/>
      <c r="T408" s="98"/>
      <c r="U408" s="89"/>
      <c r="V408" s="97"/>
      <c r="W408" s="98"/>
      <c r="X408" s="89"/>
      <c r="Y408" s="97"/>
      <c r="Z408" s="98"/>
      <c r="AB408" s="14"/>
      <c r="AC408" s="21"/>
      <c r="AE408" s="14"/>
      <c r="AF408" s="21"/>
      <c r="AH408" s="14"/>
      <c r="AI408" s="21"/>
      <c r="AK408" s="14"/>
      <c r="AL408" s="21"/>
      <c r="AN408" s="14"/>
      <c r="AO408" s="21"/>
      <c r="AQ408" s="14"/>
      <c r="AR408" s="21"/>
      <c r="AT408" s="14"/>
      <c r="AU408" s="21"/>
      <c r="AW408" s="14"/>
      <c r="AX408" s="21"/>
      <c r="AZ408" s="14"/>
      <c r="BA408" s="21"/>
      <c r="BH408" s="1">
        <f t="shared" si="205"/>
        <v>0</v>
      </c>
    </row>
    <row r="409" spans="1:60" ht="14.25" hidden="1">
      <c r="A409" s="1" t="s">
        <v>897</v>
      </c>
      <c r="B409" s="118" t="s">
        <v>882</v>
      </c>
      <c r="C409" s="89" t="s">
        <v>508</v>
      </c>
      <c r="D409" s="106"/>
      <c r="E409" s="119">
        <f>ROUND(AC409,round_as_displayed)</f>
        <v>0</v>
      </c>
      <c r="F409" s="97"/>
      <c r="G409" s="106"/>
      <c r="H409" s="119">
        <f>ROUND(AF409,round_as_displayed)</f>
        <v>0</v>
      </c>
      <c r="I409" s="97"/>
      <c r="J409" s="106"/>
      <c r="K409" s="119">
        <f>ROUND(AI409,round_as_displayed)</f>
        <v>0</v>
      </c>
      <c r="L409" s="97"/>
      <c r="M409" s="106"/>
      <c r="N409" s="119">
        <f>ROUND(AL409,round_as_displayed)</f>
        <v>0</v>
      </c>
      <c r="O409" s="97"/>
      <c r="P409" s="106"/>
      <c r="Q409" s="120">
        <f>E409+H409+K409+N409</f>
        <v>0</v>
      </c>
      <c r="R409" s="97"/>
      <c r="S409" s="106"/>
      <c r="T409" s="119">
        <f>ROUND(AR409,round_as_displayed)</f>
        <v>0</v>
      </c>
      <c r="U409" s="97"/>
      <c r="V409" s="106"/>
      <c r="W409" s="119">
        <f>ROUND(AU409,round_as_displayed)</f>
        <v>0</v>
      </c>
      <c r="X409" s="92"/>
      <c r="Y409" s="106"/>
      <c r="Z409" s="119">
        <f>ROUND(AX409,round_as_displayed)</f>
        <v>0</v>
      </c>
      <c r="AB409" s="49"/>
      <c r="AC409" s="41">
        <v>0</v>
      </c>
      <c r="AD409" s="14"/>
      <c r="AE409" s="49"/>
      <c r="AF409" s="27">
        <v>0</v>
      </c>
      <c r="AG409" s="14"/>
      <c r="AH409" s="49"/>
      <c r="AI409" s="27">
        <v>0</v>
      </c>
      <c r="AJ409" s="14"/>
      <c r="AK409" s="49"/>
      <c r="AL409" s="27">
        <f>BC409</f>
        <v>0</v>
      </c>
      <c r="AM409" s="14"/>
      <c r="AN409" s="49"/>
      <c r="AO409" s="27">
        <f>AC409+AF409+AI409+AL409</f>
        <v>0</v>
      </c>
      <c r="AP409" s="14"/>
      <c r="AQ409" s="49"/>
      <c r="AR409" s="31">
        <v>0</v>
      </c>
      <c r="AS409" s="14"/>
      <c r="AT409" s="49"/>
      <c r="AU409" s="27">
        <v>0</v>
      </c>
      <c r="AV409" s="10"/>
      <c r="AW409" s="49"/>
      <c r="AX409" s="27">
        <v>0</v>
      </c>
      <c r="AY409" s="14"/>
      <c r="AZ409" s="49"/>
      <c r="BA409" s="31">
        <f>AR409+AU409+AX409</f>
        <v>0</v>
      </c>
      <c r="BC409" s="1">
        <v>0</v>
      </c>
      <c r="BD409" s="1">
        <v>0</v>
      </c>
      <c r="BF409" s="1" t="b">
        <f>IF(AND(AC409=0,AF409=0,AI409=0,AL409=0),TRUE,FALSE)</f>
        <v>1</v>
      </c>
      <c r="BH409" s="1">
        <f t="shared" si="205"/>
        <v>0</v>
      </c>
    </row>
    <row r="410" spans="2:60" ht="15" customHeight="1" hidden="1">
      <c r="B410" s="96"/>
      <c r="C410" s="95"/>
      <c r="D410" s="95"/>
      <c r="E410" s="90"/>
      <c r="F410" s="95"/>
      <c r="G410" s="95"/>
      <c r="H410" s="90"/>
      <c r="I410" s="95"/>
      <c r="J410" s="95"/>
      <c r="K410" s="90"/>
      <c r="L410" s="95"/>
      <c r="M410" s="95"/>
      <c r="N410" s="90"/>
      <c r="O410" s="95"/>
      <c r="P410" s="95"/>
      <c r="Q410" s="90"/>
      <c r="R410" s="95"/>
      <c r="S410" s="95"/>
      <c r="T410" s="90"/>
      <c r="U410" s="95"/>
      <c r="V410" s="95"/>
      <c r="W410" s="90"/>
      <c r="X410" s="92"/>
      <c r="Y410" s="95"/>
      <c r="Z410" s="90"/>
      <c r="AA410" s="1"/>
      <c r="AB410" s="1"/>
      <c r="AD410" s="1"/>
      <c r="AE410" s="1"/>
      <c r="AG410" s="1"/>
      <c r="AH410" s="1"/>
      <c r="AJ410" s="1"/>
      <c r="AK410" s="1"/>
      <c r="AM410" s="1"/>
      <c r="AN410" s="1"/>
      <c r="AP410" s="1"/>
      <c r="AQ410" s="1"/>
      <c r="AS410" s="1"/>
      <c r="AT410" s="1"/>
      <c r="AV410" s="10"/>
      <c r="AW410" s="1"/>
      <c r="AY410" s="1"/>
      <c r="AZ410" s="1"/>
      <c r="BH410" s="1">
        <f t="shared" si="205"/>
        <v>0</v>
      </c>
    </row>
    <row r="411" spans="2:60" ht="14.25" hidden="1">
      <c r="B411" s="94" t="s">
        <v>545</v>
      </c>
      <c r="C411" s="89"/>
      <c r="D411" s="89"/>
      <c r="E411" s="90"/>
      <c r="F411" s="89"/>
      <c r="G411" s="89"/>
      <c r="H411" s="90"/>
      <c r="I411" s="89"/>
      <c r="J411" s="89"/>
      <c r="K411" s="90"/>
      <c r="L411" s="89"/>
      <c r="M411" s="89"/>
      <c r="N411" s="90"/>
      <c r="O411" s="89"/>
      <c r="P411" s="89"/>
      <c r="Q411" s="90"/>
      <c r="R411" s="89"/>
      <c r="S411" s="89"/>
      <c r="T411" s="90"/>
      <c r="U411" s="89"/>
      <c r="V411" s="89"/>
      <c r="W411" s="90"/>
      <c r="X411" s="92"/>
      <c r="Y411" s="89"/>
      <c r="Z411" s="90"/>
      <c r="AV411" s="10"/>
      <c r="BF411" s="1" t="b">
        <f>IF(AND(BF413),TRUE,FALSE)</f>
        <v>1</v>
      </c>
      <c r="BH411" s="1">
        <f t="shared" si="205"/>
        <v>0</v>
      </c>
    </row>
    <row r="412" spans="1:60" ht="14.25" hidden="1">
      <c r="A412" s="1" t="s">
        <v>97</v>
      </c>
      <c r="B412" s="96" t="s">
        <v>61</v>
      </c>
      <c r="C412" s="89" t="s">
        <v>508</v>
      </c>
      <c r="D412" s="97"/>
      <c r="E412" s="98">
        <f>ROUND(AC412,round_as_displayed)</f>
        <v>0</v>
      </c>
      <c r="F412" s="97"/>
      <c r="G412" s="97"/>
      <c r="H412" s="98">
        <f>ROUND(AF412,round_as_displayed)</f>
        <v>0</v>
      </c>
      <c r="I412" s="97"/>
      <c r="J412" s="97"/>
      <c r="K412" s="98">
        <f>ROUND(AI412,round_as_displayed)</f>
        <v>0</v>
      </c>
      <c r="L412" s="97"/>
      <c r="M412" s="97"/>
      <c r="N412" s="98">
        <f>ROUND(AL412,round_as_displayed)</f>
        <v>0</v>
      </c>
      <c r="O412" s="97"/>
      <c r="P412" s="97"/>
      <c r="Q412" s="99">
        <f>E412+H412+K412+N412</f>
        <v>0</v>
      </c>
      <c r="R412" s="97"/>
      <c r="S412" s="97"/>
      <c r="T412" s="98">
        <f>ROUND(AR412,round_as_displayed)</f>
        <v>0</v>
      </c>
      <c r="U412" s="97"/>
      <c r="V412" s="97"/>
      <c r="W412" s="98">
        <f>ROUND(AU412,round_as_displayed)</f>
        <v>0</v>
      </c>
      <c r="X412" s="92"/>
      <c r="Y412" s="97"/>
      <c r="Z412" s="98">
        <f>ROUND(AX412,round_as_displayed)</f>
        <v>0</v>
      </c>
      <c r="AB412" s="14"/>
      <c r="AC412" s="39">
        <v>0</v>
      </c>
      <c r="AD412" s="14"/>
      <c r="AE412" s="14"/>
      <c r="AF412" s="26">
        <v>0</v>
      </c>
      <c r="AG412" s="14"/>
      <c r="AH412" s="14"/>
      <c r="AI412" s="26">
        <v>0</v>
      </c>
      <c r="AJ412" s="14"/>
      <c r="AK412" s="14"/>
      <c r="AL412" s="26">
        <f>BC412</f>
        <v>0</v>
      </c>
      <c r="AM412" s="14"/>
      <c r="AN412" s="14"/>
      <c r="AO412" s="26">
        <f>AC412+AF412+AI412+AL412</f>
        <v>0</v>
      </c>
      <c r="AP412" s="14"/>
      <c r="AQ412" s="14"/>
      <c r="AR412" s="30">
        <v>0</v>
      </c>
      <c r="AS412" s="14"/>
      <c r="AT412" s="14"/>
      <c r="AU412" s="26">
        <v>0</v>
      </c>
      <c r="AV412" s="10"/>
      <c r="AW412" s="14"/>
      <c r="AX412" s="26">
        <v>0</v>
      </c>
      <c r="AY412" s="14"/>
      <c r="AZ412" s="14"/>
      <c r="BA412" s="30">
        <f>AR412+AU412+AX412</f>
        <v>0</v>
      </c>
      <c r="BC412" s="1">
        <v>0</v>
      </c>
      <c r="BD412" s="1">
        <v>0</v>
      </c>
      <c r="BF412" s="1" t="b">
        <f>IF(AND(AC412=0,AF412=0,AI412=0,AL412=0),TRUE,FALSE)</f>
        <v>1</v>
      </c>
      <c r="BH412" s="1">
        <f t="shared" si="205"/>
        <v>0</v>
      </c>
    </row>
    <row r="413" spans="1:60" ht="14.25" hidden="1">
      <c r="A413" s="1" t="s">
        <v>896</v>
      </c>
      <c r="B413" s="96" t="s">
        <v>370</v>
      </c>
      <c r="C413" s="89" t="s">
        <v>508</v>
      </c>
      <c r="D413" s="97"/>
      <c r="E413" s="98">
        <f>ROUND(AC413,round_as_displayed)</f>
        <v>0</v>
      </c>
      <c r="F413" s="97"/>
      <c r="G413" s="97"/>
      <c r="H413" s="98">
        <f>ROUND(AF413,round_as_displayed)</f>
        <v>0</v>
      </c>
      <c r="I413" s="97"/>
      <c r="J413" s="97"/>
      <c r="K413" s="98">
        <f>ROUND(AI413,round_as_displayed)</f>
        <v>0</v>
      </c>
      <c r="L413" s="97"/>
      <c r="M413" s="97"/>
      <c r="N413" s="98">
        <f>ROUND(AL413,round_as_displayed)</f>
        <v>0</v>
      </c>
      <c r="O413" s="97"/>
      <c r="P413" s="97"/>
      <c r="Q413" s="99">
        <f>E413+H413+K413+N413</f>
        <v>0</v>
      </c>
      <c r="R413" s="97"/>
      <c r="S413" s="97"/>
      <c r="T413" s="98">
        <f>ROUND(AR413,round_as_displayed)</f>
        <v>0</v>
      </c>
      <c r="U413" s="97"/>
      <c r="V413" s="97"/>
      <c r="W413" s="98">
        <f>ROUND(AU413,round_as_displayed)</f>
        <v>0</v>
      </c>
      <c r="X413" s="92"/>
      <c r="Y413" s="97"/>
      <c r="Z413" s="98">
        <f>ROUND(AX413,round_as_displayed)</f>
        <v>0</v>
      </c>
      <c r="AB413" s="14"/>
      <c r="AC413" s="39">
        <v>0</v>
      </c>
      <c r="AD413" s="14"/>
      <c r="AE413" s="14"/>
      <c r="AF413" s="26">
        <v>0</v>
      </c>
      <c r="AG413" s="14"/>
      <c r="AH413" s="14"/>
      <c r="AI413" s="26">
        <v>0</v>
      </c>
      <c r="AJ413" s="14"/>
      <c r="AK413" s="14"/>
      <c r="AL413" s="26">
        <f>BC413</f>
        <v>0</v>
      </c>
      <c r="AM413" s="14"/>
      <c r="AN413" s="14"/>
      <c r="AO413" s="26">
        <f>AC413+AF413+AI413+AL413</f>
        <v>0</v>
      </c>
      <c r="AP413" s="14"/>
      <c r="AQ413" s="14"/>
      <c r="AR413" s="30">
        <v>0</v>
      </c>
      <c r="AS413" s="14"/>
      <c r="AT413" s="14"/>
      <c r="AU413" s="26">
        <v>0</v>
      </c>
      <c r="AV413" s="10"/>
      <c r="AW413" s="14"/>
      <c r="AX413" s="26">
        <v>0</v>
      </c>
      <c r="AY413" s="14"/>
      <c r="AZ413" s="14"/>
      <c r="BA413" s="30">
        <f>AR413+AU413+AX413</f>
        <v>0</v>
      </c>
      <c r="BC413" s="1">
        <v>0</v>
      </c>
      <c r="BD413" s="1">
        <v>0</v>
      </c>
      <c r="BF413" s="1" t="b">
        <f>IF(AND(AC413=0,AF413=0,AI413=0,AL413=0),TRUE,FALSE)</f>
        <v>1</v>
      </c>
      <c r="BH413" s="1">
        <f t="shared" si="205"/>
        <v>0</v>
      </c>
    </row>
    <row r="414" spans="2:60" ht="14.25" hidden="1">
      <c r="B414" s="101" t="s">
        <v>9</v>
      </c>
      <c r="C414" s="89" t="s">
        <v>508</v>
      </c>
      <c r="D414" s="102"/>
      <c r="E414" s="103">
        <f>E413+E412</f>
        <v>0</v>
      </c>
      <c r="F414" s="89" t="s">
        <v>508</v>
      </c>
      <c r="G414" s="102"/>
      <c r="H414" s="103">
        <f>H413+H412</f>
        <v>0</v>
      </c>
      <c r="I414" s="89" t="s">
        <v>508</v>
      </c>
      <c r="J414" s="102"/>
      <c r="K414" s="103">
        <f>K413+K412</f>
        <v>0</v>
      </c>
      <c r="L414" s="89" t="s">
        <v>508</v>
      </c>
      <c r="M414" s="102"/>
      <c r="N414" s="103">
        <f>N413+N412</f>
        <v>0</v>
      </c>
      <c r="O414" s="89" t="s">
        <v>508</v>
      </c>
      <c r="P414" s="102"/>
      <c r="Q414" s="103">
        <f>Q413+Q412</f>
        <v>0</v>
      </c>
      <c r="R414" s="89" t="s">
        <v>508</v>
      </c>
      <c r="S414" s="102"/>
      <c r="T414" s="103">
        <f>T413+T412</f>
        <v>0</v>
      </c>
      <c r="U414" s="89" t="s">
        <v>508</v>
      </c>
      <c r="V414" s="102"/>
      <c r="W414" s="103">
        <f>W413+W412</f>
        <v>0</v>
      </c>
      <c r="X414" s="89" t="s">
        <v>508</v>
      </c>
      <c r="Y414" s="102"/>
      <c r="Z414" s="103">
        <f>Z413+Z412</f>
        <v>0</v>
      </c>
      <c r="AA414" s="6" t="s">
        <v>508</v>
      </c>
      <c r="AB414" s="7"/>
      <c r="AC414" s="22">
        <f>AC413+AC412</f>
        <v>0</v>
      </c>
      <c r="AD414" s="6" t="s">
        <v>508</v>
      </c>
      <c r="AE414" s="7"/>
      <c r="AF414" s="22">
        <f>AF413+AF412</f>
        <v>0</v>
      </c>
      <c r="AG414" s="6" t="s">
        <v>508</v>
      </c>
      <c r="AH414" s="7"/>
      <c r="AI414" s="22">
        <f>AI413+AI412</f>
        <v>0</v>
      </c>
      <c r="AJ414" s="6" t="s">
        <v>508</v>
      </c>
      <c r="AK414" s="7"/>
      <c r="AL414" s="22">
        <f>AL413+AL412</f>
        <v>0</v>
      </c>
      <c r="AM414" s="6" t="s">
        <v>508</v>
      </c>
      <c r="AN414" s="7"/>
      <c r="AO414" s="22">
        <f>AO413+AO412</f>
        <v>0</v>
      </c>
      <c r="AP414" s="6" t="s">
        <v>508</v>
      </c>
      <c r="AQ414" s="7"/>
      <c r="AR414" s="22">
        <f>AR413+AR412</f>
        <v>0</v>
      </c>
      <c r="AS414" s="6" t="s">
        <v>508</v>
      </c>
      <c r="AT414" s="7"/>
      <c r="AU414" s="22">
        <f>AU413+AU412</f>
        <v>0</v>
      </c>
      <c r="AV414" s="6" t="s">
        <v>508</v>
      </c>
      <c r="AW414" s="7"/>
      <c r="AX414" s="22">
        <f>AX413+AX412</f>
        <v>0</v>
      </c>
      <c r="AY414" s="6" t="s">
        <v>508</v>
      </c>
      <c r="AZ414" s="7"/>
      <c r="BA414" s="22">
        <f>BA413+BA412</f>
        <v>0</v>
      </c>
      <c r="BF414" s="1" t="b">
        <f>BF411</f>
        <v>1</v>
      </c>
      <c r="BH414" s="1">
        <f t="shared" si="205"/>
        <v>0</v>
      </c>
    </row>
    <row r="415" spans="2:60" ht="14.25">
      <c r="B415" s="50"/>
      <c r="D415" s="14"/>
      <c r="E415" s="21"/>
      <c r="G415" s="14"/>
      <c r="H415" s="21"/>
      <c r="J415" s="14"/>
      <c r="K415" s="21"/>
      <c r="M415" s="14"/>
      <c r="N415" s="21"/>
      <c r="P415" s="14"/>
      <c r="Q415" s="21"/>
      <c r="S415" s="14"/>
      <c r="T415" s="21"/>
      <c r="V415" s="14"/>
      <c r="W415" s="21"/>
      <c r="Y415" s="14"/>
      <c r="Z415" s="21"/>
      <c r="AB415" s="14"/>
      <c r="AC415" s="21"/>
      <c r="AE415" s="14"/>
      <c r="AF415" s="21"/>
      <c r="AH415" s="14"/>
      <c r="AI415" s="21"/>
      <c r="AK415" s="14"/>
      <c r="AL415" s="21"/>
      <c r="AN415" s="14"/>
      <c r="AO415" s="21"/>
      <c r="AQ415" s="14"/>
      <c r="AR415" s="21"/>
      <c r="AT415" s="14"/>
      <c r="AU415" s="21"/>
      <c r="AW415" s="14"/>
      <c r="AX415" s="21"/>
      <c r="AZ415" s="14"/>
      <c r="BA415" s="21"/>
      <c r="BH415" s="1">
        <f t="shared" si="205"/>
        <v>0</v>
      </c>
    </row>
    <row r="416" spans="2:60" ht="15" customHeight="1">
      <c r="B416" s="94" t="s">
        <v>880</v>
      </c>
      <c r="C416" s="95"/>
      <c r="D416" s="95"/>
      <c r="E416" s="90"/>
      <c r="F416" s="95"/>
      <c r="G416" s="95"/>
      <c r="H416" s="90"/>
      <c r="I416" s="95"/>
      <c r="J416" s="95"/>
      <c r="K416" s="90"/>
      <c r="L416" s="95"/>
      <c r="M416" s="95"/>
      <c r="N416" s="90"/>
      <c r="O416" s="95"/>
      <c r="P416" s="95"/>
      <c r="Q416" s="90"/>
      <c r="R416" s="95"/>
      <c r="S416" s="95"/>
      <c r="T416" s="90"/>
      <c r="U416" s="95"/>
      <c r="V416" s="95"/>
      <c r="W416" s="90"/>
      <c r="X416" s="92"/>
      <c r="Y416" s="95"/>
      <c r="Z416" s="90"/>
      <c r="AA416" s="1"/>
      <c r="AB416" s="1"/>
      <c r="AD416" s="1"/>
      <c r="AE416" s="1"/>
      <c r="AG416" s="1"/>
      <c r="AH416" s="1"/>
      <c r="AJ416" s="1"/>
      <c r="AK416" s="1"/>
      <c r="AM416" s="1"/>
      <c r="AN416" s="1"/>
      <c r="AP416" s="1"/>
      <c r="AQ416" s="1"/>
      <c r="AS416" s="1"/>
      <c r="AT416" s="1"/>
      <c r="AV416" s="10"/>
      <c r="AW416" s="1"/>
      <c r="AY416" s="1"/>
      <c r="AZ416" s="1"/>
      <c r="BF416" s="1" t="b">
        <f>IF(AND(BF435,BF438,BF440,BF442,BF444,BF447,BF448),TRUE,FALSE)</f>
        <v>0</v>
      </c>
      <c r="BH416" s="1">
        <f t="shared" si="205"/>
        <v>0</v>
      </c>
    </row>
    <row r="417" spans="1:61" ht="13.5" customHeight="1">
      <c r="A417" s="1" t="s">
        <v>110</v>
      </c>
      <c r="B417" s="50" t="s">
        <v>50</v>
      </c>
      <c r="C417" s="6" t="s">
        <v>508</v>
      </c>
      <c r="D417" s="14"/>
      <c r="E417" s="21">
        <f>951893-17577</f>
        <v>934316</v>
      </c>
      <c r="F417" s="14"/>
      <c r="G417" s="14"/>
      <c r="H417" s="21">
        <f>ROUND(AF417,round_as_displayed)</f>
        <v>0</v>
      </c>
      <c r="I417" s="14"/>
      <c r="J417" s="14"/>
      <c r="K417" s="21">
        <f>ROUND(AI417,round_as_displayed)</f>
        <v>0</v>
      </c>
      <c r="L417" s="14"/>
      <c r="M417" s="14"/>
      <c r="N417" s="21">
        <v>17578</v>
      </c>
      <c r="O417" s="14"/>
      <c r="P417" s="14"/>
      <c r="Q417" s="30">
        <f>E417+H417+K417+N417</f>
        <v>951894</v>
      </c>
      <c r="R417" s="14"/>
      <c r="S417" s="14"/>
      <c r="T417" s="21">
        <v>17578</v>
      </c>
      <c r="U417" s="14"/>
      <c r="V417" s="14"/>
      <c r="W417" s="21">
        <v>916738</v>
      </c>
      <c r="X417" s="10"/>
      <c r="Y417" s="14"/>
      <c r="Z417" s="21">
        <v>17578</v>
      </c>
      <c r="AB417" s="14"/>
      <c r="AC417" s="39">
        <v>0</v>
      </c>
      <c r="AD417" s="14"/>
      <c r="AE417" s="14"/>
      <c r="AF417" s="26">
        <v>0</v>
      </c>
      <c r="AG417" s="14"/>
      <c r="AH417" s="14"/>
      <c r="AI417" s="26">
        <v>0</v>
      </c>
      <c r="AJ417" s="14"/>
      <c r="AK417" s="14"/>
      <c r="AL417" s="26">
        <f>BC417</f>
        <v>0</v>
      </c>
      <c r="AM417" s="14"/>
      <c r="AN417" s="14"/>
      <c r="AO417" s="26">
        <f>AC417+AF417+AI417+AL417</f>
        <v>0</v>
      </c>
      <c r="AP417" s="14"/>
      <c r="AQ417" s="14"/>
      <c r="AR417" s="30">
        <v>0</v>
      </c>
      <c r="AS417" s="14"/>
      <c r="AT417" s="14"/>
      <c r="AU417" s="26">
        <v>0</v>
      </c>
      <c r="AV417" s="10"/>
      <c r="AW417" s="14"/>
      <c r="AX417" s="26">
        <v>0</v>
      </c>
      <c r="AY417" s="14"/>
      <c r="AZ417" s="14"/>
      <c r="BA417" s="30">
        <f>AR417+AU417+AX417</f>
        <v>0</v>
      </c>
      <c r="BC417" s="1">
        <v>0</v>
      </c>
      <c r="BD417" s="1">
        <v>0</v>
      </c>
      <c r="BF417" s="1" t="b">
        <f>IF(AND(AC417=0,AF417=0,AI417=0,AL417=0),TRUE,FALSE)</f>
        <v>1</v>
      </c>
      <c r="BH417" s="1">
        <f t="shared" si="205"/>
        <v>0</v>
      </c>
      <c r="BI417" s="1">
        <f>W417-916738</f>
        <v>0</v>
      </c>
    </row>
    <row r="418" spans="1:60" ht="13.5" customHeight="1">
      <c r="A418" s="1" t="s">
        <v>111</v>
      </c>
      <c r="B418" s="96" t="s">
        <v>112</v>
      </c>
      <c r="C418" s="89" t="s">
        <v>508</v>
      </c>
      <c r="D418" s="97"/>
      <c r="E418" s="98">
        <v>29676</v>
      </c>
      <c r="F418" s="97"/>
      <c r="G418" s="97"/>
      <c r="H418" s="98">
        <f>ROUND(AF418,round_as_displayed)</f>
        <v>0</v>
      </c>
      <c r="I418" s="97"/>
      <c r="J418" s="97"/>
      <c r="K418" s="98">
        <f>ROUND(AI418,round_as_displayed)</f>
        <v>0</v>
      </c>
      <c r="L418" s="97"/>
      <c r="M418" s="97"/>
      <c r="N418" s="98">
        <f>ROUND(AL418,round_as_displayed)</f>
        <v>0</v>
      </c>
      <c r="O418" s="97"/>
      <c r="P418" s="97"/>
      <c r="Q418" s="99">
        <f>E418+H418+K418+N418</f>
        <v>29676</v>
      </c>
      <c r="R418" s="97"/>
      <c r="S418" s="97"/>
      <c r="T418" s="98">
        <f>ROUND(AR418,round_as_displayed)</f>
        <v>0</v>
      </c>
      <c r="U418" s="97"/>
      <c r="V418" s="97"/>
      <c r="W418" s="98">
        <v>29676</v>
      </c>
      <c r="X418" s="92"/>
      <c r="Y418" s="97"/>
      <c r="Z418" s="98">
        <f>ROUND(AX418,round_as_displayed)</f>
        <v>0</v>
      </c>
      <c r="AB418" s="14"/>
      <c r="AC418" s="39">
        <v>0</v>
      </c>
      <c r="AD418" s="14"/>
      <c r="AE418" s="14"/>
      <c r="AF418" s="26">
        <v>0</v>
      </c>
      <c r="AG418" s="14"/>
      <c r="AH418" s="14"/>
      <c r="AI418" s="26">
        <v>0</v>
      </c>
      <c r="AJ418" s="14"/>
      <c r="AK418" s="14"/>
      <c r="AL418" s="26">
        <f>BC418</f>
        <v>0</v>
      </c>
      <c r="AM418" s="14"/>
      <c r="AN418" s="14"/>
      <c r="AO418" s="26">
        <f>AC418+AF418+AI418+AL418</f>
        <v>0</v>
      </c>
      <c r="AP418" s="14"/>
      <c r="AQ418" s="14"/>
      <c r="AR418" s="30">
        <v>0</v>
      </c>
      <c r="AS418" s="14"/>
      <c r="AT418" s="14"/>
      <c r="AU418" s="26">
        <v>0</v>
      </c>
      <c r="AV418" s="10"/>
      <c r="AW418" s="14"/>
      <c r="AX418" s="26">
        <v>0</v>
      </c>
      <c r="AY418" s="14"/>
      <c r="AZ418" s="14"/>
      <c r="BA418" s="30">
        <f>AR418+AU418+AX418</f>
        <v>0</v>
      </c>
      <c r="BC418" s="1">
        <v>0</v>
      </c>
      <c r="BD418" s="1">
        <v>0</v>
      </c>
      <c r="BF418" s="1" t="b">
        <f>IF(AND(AC418=0,AF418=0,AI418=0,AL418=0),TRUE,FALSE)</f>
        <v>1</v>
      </c>
      <c r="BH418" s="1">
        <f t="shared" si="205"/>
        <v>0</v>
      </c>
    </row>
    <row r="419" spans="1:60" s="61" customFormat="1" ht="14.25" hidden="1" outlineLevel="1">
      <c r="A419" s="61" t="s">
        <v>267</v>
      </c>
      <c r="B419" s="107" t="s">
        <v>268</v>
      </c>
      <c r="C419" s="107"/>
      <c r="D419" s="107"/>
      <c r="E419" s="108">
        <f>ROUND(AC419,round_as_displayed)</f>
        <v>0</v>
      </c>
      <c r="F419" s="107"/>
      <c r="G419" s="107"/>
      <c r="H419" s="108">
        <f>ROUND(AF419,round_as_displayed)</f>
        <v>0</v>
      </c>
      <c r="I419" s="107"/>
      <c r="J419" s="107"/>
      <c r="K419" s="108">
        <f>ROUND(AI419,round_as_displayed)</f>
        <v>480</v>
      </c>
      <c r="L419" s="107"/>
      <c r="M419" s="107"/>
      <c r="N419" s="108">
        <f>ROUND(AL419,round_as_displayed)</f>
        <v>0</v>
      </c>
      <c r="O419" s="107"/>
      <c r="P419" s="107"/>
      <c r="Q419" s="108">
        <f>E419+H419+K419+N419</f>
        <v>480</v>
      </c>
      <c r="R419" s="107"/>
      <c r="S419" s="107"/>
      <c r="T419" s="108">
        <f>ROUND(AR419,round_as_displayed)</f>
        <v>0</v>
      </c>
      <c r="U419" s="107"/>
      <c r="V419" s="107"/>
      <c r="W419" s="108">
        <f>ROUND(AU419,round_as_displayed)</f>
        <v>480</v>
      </c>
      <c r="X419" s="107"/>
      <c r="Y419" s="107"/>
      <c r="Z419" s="108">
        <f>ROUND(AX419,round_as_displayed)</f>
        <v>0</v>
      </c>
      <c r="AC419" s="61">
        <v>0</v>
      </c>
      <c r="AF419" s="61">
        <v>0</v>
      </c>
      <c r="AI419" s="61">
        <v>480</v>
      </c>
      <c r="AO419" s="61">
        <f>AC419+AF419+AI419+AL419</f>
        <v>480</v>
      </c>
      <c r="AR419" s="61">
        <v>0</v>
      </c>
      <c r="AU419" s="61">
        <v>480</v>
      </c>
      <c r="AX419" s="61">
        <v>0</v>
      </c>
      <c r="BA419" s="61">
        <f>AR419+AU419+AX419</f>
        <v>480</v>
      </c>
      <c r="BC419" s="61">
        <v>0</v>
      </c>
      <c r="BD419" s="63">
        <v>0</v>
      </c>
      <c r="BE419" s="63"/>
      <c r="BF419" s="61" t="b">
        <f>IF(AND(AC419=0,AF419=0,AI419=0,AL419=0),TRUE,FALSE)</f>
        <v>0</v>
      </c>
      <c r="BH419" s="1">
        <f t="shared" si="205"/>
        <v>0</v>
      </c>
    </row>
    <row r="420" spans="2:63" s="61" customFormat="1" ht="14.25" hidden="1" outlineLevel="1">
      <c r="B420" s="96" t="s">
        <v>390</v>
      </c>
      <c r="C420" s="89" t="s">
        <v>508</v>
      </c>
      <c r="D420" s="97"/>
      <c r="E420" s="98">
        <f aca="true" t="shared" si="227" ref="E420:E433">ROUND(AC420,round_as_displayed)</f>
        <v>0</v>
      </c>
      <c r="F420" s="97"/>
      <c r="G420" s="97"/>
      <c r="H420" s="98">
        <f aca="true" t="shared" si="228" ref="H420:H433">ROUND(AF420,round_as_displayed)</f>
        <v>0</v>
      </c>
      <c r="I420" s="97"/>
      <c r="J420" s="97"/>
      <c r="K420" s="98">
        <f aca="true" t="shared" si="229" ref="K420:K433">ROUND(AI420,round_as_displayed)</f>
        <v>0</v>
      </c>
      <c r="L420" s="97"/>
      <c r="M420" s="97"/>
      <c r="N420" s="98">
        <f aca="true" t="shared" si="230" ref="N420:N433">ROUND(AL420,round_as_displayed)</f>
        <v>0</v>
      </c>
      <c r="O420" s="97"/>
      <c r="P420" s="97"/>
      <c r="Q420" s="99">
        <f aca="true" t="shared" si="231" ref="Q420:Q433">E420+H420+K420+N420</f>
        <v>0</v>
      </c>
      <c r="R420" s="97"/>
      <c r="S420" s="97"/>
      <c r="T420" s="98">
        <f aca="true" t="shared" si="232" ref="T420:T433">ROUND(AR420,round_as_displayed)</f>
        <v>0</v>
      </c>
      <c r="U420" s="97"/>
      <c r="V420" s="97"/>
      <c r="W420" s="98">
        <f aca="true" t="shared" si="233" ref="W420:W433">ROUND(AU420,round_as_displayed)</f>
        <v>0</v>
      </c>
      <c r="X420" s="92"/>
      <c r="Y420" s="97"/>
      <c r="Z420" s="98">
        <f aca="true" t="shared" si="234" ref="Z420:Z433">ROUND(AX420,round_as_displayed)</f>
        <v>0</v>
      </c>
      <c r="AA420" s="6"/>
      <c r="AB420" s="14"/>
      <c r="AC420" s="39">
        <v>0</v>
      </c>
      <c r="AD420" s="14"/>
      <c r="AE420" s="14"/>
      <c r="AF420" s="26">
        <v>0</v>
      </c>
      <c r="AG420" s="14"/>
      <c r="AH420" s="14"/>
      <c r="AI420" s="26">
        <v>0</v>
      </c>
      <c r="AJ420" s="14"/>
      <c r="AK420" s="14"/>
      <c r="AL420" s="26">
        <f aca="true" t="shared" si="235" ref="AL420:AL433">BC420</f>
        <v>0</v>
      </c>
      <c r="AM420" s="14"/>
      <c r="AN420" s="14"/>
      <c r="AO420" s="26">
        <f aca="true" t="shared" si="236" ref="AO420:AO433">AC420+AF420+AI420+AL420</f>
        <v>0</v>
      </c>
      <c r="AP420" s="14"/>
      <c r="AQ420" s="14"/>
      <c r="AR420" s="30">
        <v>0</v>
      </c>
      <c r="AS420" s="14"/>
      <c r="AT420" s="14"/>
      <c r="AU420" s="26">
        <v>0</v>
      </c>
      <c r="AV420" s="10"/>
      <c r="AW420" s="14"/>
      <c r="AX420" s="26">
        <v>0</v>
      </c>
      <c r="AY420" s="14"/>
      <c r="AZ420" s="14"/>
      <c r="BA420" s="30">
        <f aca="true" t="shared" si="237" ref="BA420:BA433">AR420+AU420+AX420</f>
        <v>0</v>
      </c>
      <c r="BB420" s="1"/>
      <c r="BC420" s="1">
        <v>0</v>
      </c>
      <c r="BD420" s="1">
        <v>0</v>
      </c>
      <c r="BE420" s="1"/>
      <c r="BF420" s="1" t="b">
        <f aca="true" t="shared" si="238" ref="BF420:BF433">IF(AND(AC420=0,AF420=0,AI420=0,AL420=0),TRUE,FALSE)</f>
        <v>1</v>
      </c>
      <c r="BG420" s="1"/>
      <c r="BH420" s="1">
        <f aca="true" t="shared" si="239" ref="BH420:BH433">SUM(T420:Z420)-SUM(E420:N420)</f>
        <v>0</v>
      </c>
      <c r="BI420" s="1"/>
      <c r="BJ420" s="1"/>
      <c r="BK420" s="1"/>
    </row>
    <row r="421" spans="2:60" s="61" customFormat="1" ht="14.25" hidden="1" outlineLevel="1">
      <c r="B421" s="107" t="s">
        <v>277</v>
      </c>
      <c r="C421" s="107"/>
      <c r="D421" s="107"/>
      <c r="E421" s="108">
        <f>ROUND(AC421,round_as_displayed)</f>
        <v>0</v>
      </c>
      <c r="F421" s="107"/>
      <c r="G421" s="107"/>
      <c r="H421" s="108">
        <f>ROUND(AF421,round_as_displayed)</f>
        <v>36293</v>
      </c>
      <c r="I421" s="107"/>
      <c r="J421" s="107"/>
      <c r="K421" s="108">
        <f>ROUND(AI421,round_as_displayed)</f>
        <v>0</v>
      </c>
      <c r="L421" s="107"/>
      <c r="M421" s="107"/>
      <c r="N421" s="108">
        <f>ROUND(AL421,round_as_displayed)</f>
        <v>0</v>
      </c>
      <c r="O421" s="107"/>
      <c r="P421" s="107"/>
      <c r="Q421" s="108">
        <f>E421+H421+K421+N421</f>
        <v>36293</v>
      </c>
      <c r="R421" s="107"/>
      <c r="S421" s="107"/>
      <c r="T421" s="108">
        <f>ROUND(AR421,round_as_displayed)</f>
        <v>16249</v>
      </c>
      <c r="U421" s="107"/>
      <c r="V421" s="107"/>
      <c r="W421" s="108">
        <f>ROUND(AU421,round_as_displayed)</f>
        <v>20773</v>
      </c>
      <c r="X421" s="107"/>
      <c r="Y421" s="107"/>
      <c r="Z421" s="108">
        <f>ROUND(AX421,round_as_displayed)</f>
        <v>-730</v>
      </c>
      <c r="AC421" s="61">
        <v>0</v>
      </c>
      <c r="AF421" s="61">
        <v>36292.71</v>
      </c>
      <c r="AI421" s="61">
        <v>0</v>
      </c>
      <c r="AO421" s="61">
        <f>AC421+AF421+AI421+AL421</f>
        <v>36292.71</v>
      </c>
      <c r="AR421" s="61">
        <v>16249.45</v>
      </c>
      <c r="AU421" s="61">
        <v>20773.06</v>
      </c>
      <c r="AX421" s="61">
        <v>-729.8</v>
      </c>
      <c r="BA421" s="61">
        <f>AR421+AU421+AX421</f>
        <v>36292.71</v>
      </c>
      <c r="BC421" s="61">
        <v>0</v>
      </c>
      <c r="BD421" s="63">
        <v>0</v>
      </c>
      <c r="BE421" s="63"/>
      <c r="BF421" s="61" t="b">
        <f>IF(AND(AC421=0,AF421=0,AI421=0,AL421=0),TRUE,FALSE)</f>
        <v>0</v>
      </c>
      <c r="BH421" s="1">
        <f t="shared" si="239"/>
        <v>-1</v>
      </c>
    </row>
    <row r="422" spans="2:63" s="61" customFormat="1" ht="14.25" outlineLevel="1">
      <c r="B422" s="50" t="s">
        <v>386</v>
      </c>
      <c r="C422" s="6" t="s">
        <v>508</v>
      </c>
      <c r="D422" s="14"/>
      <c r="E422" s="21">
        <f t="shared" si="227"/>
        <v>0</v>
      </c>
      <c r="F422" s="14"/>
      <c r="G422" s="14"/>
      <c r="H422" s="21">
        <f>ROUND(AF422,round_as_displayed)</f>
        <v>36293</v>
      </c>
      <c r="I422" s="14"/>
      <c r="J422" s="14"/>
      <c r="K422" s="21">
        <f t="shared" si="229"/>
        <v>0</v>
      </c>
      <c r="L422" s="14"/>
      <c r="M422" s="14"/>
      <c r="N422" s="21">
        <f t="shared" si="230"/>
        <v>0</v>
      </c>
      <c r="O422" s="14"/>
      <c r="P422" s="14"/>
      <c r="Q422" s="30">
        <f t="shared" si="231"/>
        <v>36293</v>
      </c>
      <c r="R422" s="14"/>
      <c r="S422" s="14"/>
      <c r="T422" s="21">
        <f t="shared" si="232"/>
        <v>16249</v>
      </c>
      <c r="U422" s="14"/>
      <c r="V422" s="14"/>
      <c r="W422" s="21">
        <f>ROUND(AU422,round_as_displayed)+1</f>
        <v>20774</v>
      </c>
      <c r="X422" s="10"/>
      <c r="Y422" s="14"/>
      <c r="Z422" s="21">
        <f t="shared" si="234"/>
        <v>-730</v>
      </c>
      <c r="AA422" s="6"/>
      <c r="AB422" s="14"/>
      <c r="AC422" s="39">
        <v>0</v>
      </c>
      <c r="AD422" s="14"/>
      <c r="AE422" s="14"/>
      <c r="AF422" s="26">
        <v>36292.71</v>
      </c>
      <c r="AG422" s="14"/>
      <c r="AH422" s="14"/>
      <c r="AI422" s="26">
        <v>0</v>
      </c>
      <c r="AJ422" s="14"/>
      <c r="AK422" s="14"/>
      <c r="AL422" s="26">
        <f t="shared" si="235"/>
        <v>0</v>
      </c>
      <c r="AM422" s="14"/>
      <c r="AN422" s="14"/>
      <c r="AO422" s="26">
        <f t="shared" si="236"/>
        <v>36292.71</v>
      </c>
      <c r="AP422" s="14"/>
      <c r="AQ422" s="14"/>
      <c r="AR422" s="30">
        <v>16249.45</v>
      </c>
      <c r="AS422" s="14"/>
      <c r="AT422" s="14"/>
      <c r="AU422" s="26">
        <v>20773.06</v>
      </c>
      <c r="AV422" s="10"/>
      <c r="AW422" s="14"/>
      <c r="AX422" s="26">
        <v>-729.8</v>
      </c>
      <c r="AY422" s="14"/>
      <c r="AZ422" s="14"/>
      <c r="BA422" s="30">
        <f t="shared" si="237"/>
        <v>36292.71</v>
      </c>
      <c r="BB422" s="1"/>
      <c r="BC422" s="1">
        <v>0</v>
      </c>
      <c r="BD422" s="1">
        <v>0</v>
      </c>
      <c r="BE422" s="1"/>
      <c r="BF422" s="1" t="b">
        <f t="shared" si="238"/>
        <v>0</v>
      </c>
      <c r="BG422" s="1"/>
      <c r="BH422" s="1">
        <f t="shared" si="239"/>
        <v>0</v>
      </c>
      <c r="BI422" s="1"/>
      <c r="BJ422" s="1"/>
      <c r="BK422" s="1"/>
    </row>
    <row r="423" spans="2:60" s="61" customFormat="1" ht="14.25" hidden="1" outlineLevel="1">
      <c r="B423" s="107" t="s">
        <v>278</v>
      </c>
      <c r="C423" s="107"/>
      <c r="D423" s="107"/>
      <c r="E423" s="108">
        <f>ROUND(AC423,round_as_displayed)</f>
        <v>245380</v>
      </c>
      <c r="F423" s="107"/>
      <c r="G423" s="107"/>
      <c r="H423" s="108">
        <f>ROUND(AF423,round_as_displayed)</f>
        <v>0</v>
      </c>
      <c r="I423" s="107"/>
      <c r="J423" s="107"/>
      <c r="K423" s="108">
        <f>ROUND(AI423,round_as_displayed)</f>
        <v>0</v>
      </c>
      <c r="L423" s="107"/>
      <c r="M423" s="107"/>
      <c r="N423" s="108">
        <f>ROUND(AL423,round_as_displayed)</f>
        <v>0</v>
      </c>
      <c r="O423" s="107"/>
      <c r="P423" s="107"/>
      <c r="Q423" s="108">
        <f>E423+H423+K423+N423</f>
        <v>245380</v>
      </c>
      <c r="R423" s="107"/>
      <c r="S423" s="107"/>
      <c r="T423" s="108">
        <f>ROUND(AR423,round_as_displayed)</f>
        <v>119048</v>
      </c>
      <c r="U423" s="107"/>
      <c r="V423" s="107"/>
      <c r="W423" s="108">
        <f>ROUND(AU423,round_as_displayed)</f>
        <v>126332</v>
      </c>
      <c r="X423" s="107"/>
      <c r="Y423" s="107"/>
      <c r="Z423" s="108">
        <f>ROUND(AX423,round_as_displayed)</f>
        <v>0</v>
      </c>
      <c r="AC423" s="61">
        <v>245379.67</v>
      </c>
      <c r="AF423" s="61">
        <v>0</v>
      </c>
      <c r="AI423" s="61">
        <v>0</v>
      </c>
      <c r="AO423" s="61">
        <f>AC423+AF423+AI423+AL423</f>
        <v>245379.67</v>
      </c>
      <c r="AR423" s="61">
        <v>119048.05</v>
      </c>
      <c r="AU423" s="61">
        <v>126331.62</v>
      </c>
      <c r="AX423" s="61">
        <v>0</v>
      </c>
      <c r="BA423" s="61">
        <f>AR423+AU423+AX423</f>
        <v>245379.66999999998</v>
      </c>
      <c r="BC423" s="61">
        <v>0</v>
      </c>
      <c r="BD423" s="63">
        <v>0</v>
      </c>
      <c r="BE423" s="63"/>
      <c r="BF423" s="61" t="b">
        <f>IF(AND(AC423=0,AF423=0,AI423=0,AL423=0),TRUE,FALSE)</f>
        <v>0</v>
      </c>
      <c r="BH423" s="1">
        <f t="shared" si="239"/>
        <v>0</v>
      </c>
    </row>
    <row r="424" spans="2:63" s="61" customFormat="1" ht="14.25" outlineLevel="1">
      <c r="B424" s="96" t="s">
        <v>388</v>
      </c>
      <c r="C424" s="89" t="s">
        <v>508</v>
      </c>
      <c r="D424" s="97"/>
      <c r="E424" s="98">
        <f t="shared" si="227"/>
        <v>245380</v>
      </c>
      <c r="F424" s="97"/>
      <c r="G424" s="97"/>
      <c r="H424" s="98">
        <f t="shared" si="228"/>
        <v>0</v>
      </c>
      <c r="I424" s="97"/>
      <c r="J424" s="97"/>
      <c r="K424" s="98">
        <f t="shared" si="229"/>
        <v>0</v>
      </c>
      <c r="L424" s="97"/>
      <c r="M424" s="97"/>
      <c r="N424" s="98">
        <f t="shared" si="230"/>
        <v>0</v>
      </c>
      <c r="O424" s="97"/>
      <c r="P424" s="97"/>
      <c r="Q424" s="99">
        <f t="shared" si="231"/>
        <v>245380</v>
      </c>
      <c r="R424" s="97"/>
      <c r="S424" s="97"/>
      <c r="T424" s="98">
        <f t="shared" si="232"/>
        <v>119048</v>
      </c>
      <c r="U424" s="97"/>
      <c r="V424" s="97"/>
      <c r="W424" s="98">
        <f t="shared" si="233"/>
        <v>126332</v>
      </c>
      <c r="X424" s="92"/>
      <c r="Y424" s="97"/>
      <c r="Z424" s="98">
        <f t="shared" si="234"/>
        <v>0</v>
      </c>
      <c r="AA424" s="6"/>
      <c r="AB424" s="14"/>
      <c r="AC424" s="39">
        <v>245379.67</v>
      </c>
      <c r="AD424" s="14"/>
      <c r="AE424" s="14"/>
      <c r="AF424" s="26">
        <v>0</v>
      </c>
      <c r="AG424" s="14"/>
      <c r="AH424" s="14"/>
      <c r="AI424" s="26">
        <v>0</v>
      </c>
      <c r="AJ424" s="14"/>
      <c r="AK424" s="14"/>
      <c r="AL424" s="26">
        <f t="shared" si="235"/>
        <v>0</v>
      </c>
      <c r="AM424" s="14"/>
      <c r="AN424" s="14"/>
      <c r="AO424" s="26">
        <f t="shared" si="236"/>
        <v>245379.67</v>
      </c>
      <c r="AP424" s="14"/>
      <c r="AQ424" s="14"/>
      <c r="AR424" s="30">
        <v>119048.05</v>
      </c>
      <c r="AS424" s="14"/>
      <c r="AT424" s="14"/>
      <c r="AU424" s="26">
        <v>126331.62</v>
      </c>
      <c r="AV424" s="10"/>
      <c r="AW424" s="14"/>
      <c r="AX424" s="26">
        <v>0</v>
      </c>
      <c r="AY424" s="14"/>
      <c r="AZ424" s="14"/>
      <c r="BA424" s="30">
        <f t="shared" si="237"/>
        <v>245379.66999999998</v>
      </c>
      <c r="BB424" s="1"/>
      <c r="BC424" s="1">
        <v>0</v>
      </c>
      <c r="BD424" s="1">
        <v>0</v>
      </c>
      <c r="BE424" s="1"/>
      <c r="BF424" s="1" t="b">
        <f t="shared" si="238"/>
        <v>0</v>
      </c>
      <c r="BG424" s="1"/>
      <c r="BH424" s="1">
        <f t="shared" si="239"/>
        <v>0</v>
      </c>
      <c r="BI424" s="1"/>
      <c r="BJ424" s="1"/>
      <c r="BK424" s="1"/>
    </row>
    <row r="425" spans="2:60" s="61" customFormat="1" ht="14.25" hidden="1" outlineLevel="1">
      <c r="B425" s="107" t="s">
        <v>197</v>
      </c>
      <c r="C425" s="107"/>
      <c r="D425" s="107"/>
      <c r="E425" s="108">
        <f>ROUND(AC425,round_as_displayed)</f>
        <v>49339</v>
      </c>
      <c r="F425" s="107"/>
      <c r="G425" s="107"/>
      <c r="H425" s="108">
        <f>ROUND(AF425,round_as_displayed)</f>
        <v>0</v>
      </c>
      <c r="I425" s="107"/>
      <c r="J425" s="107"/>
      <c r="K425" s="108">
        <f>ROUND(AI425,round_as_displayed)</f>
        <v>0</v>
      </c>
      <c r="L425" s="107"/>
      <c r="M425" s="107"/>
      <c r="N425" s="108">
        <f>ROUND(AL425,round_as_displayed)</f>
        <v>0</v>
      </c>
      <c r="O425" s="107"/>
      <c r="P425" s="107"/>
      <c r="Q425" s="108">
        <f>E425+H425+K425+N425</f>
        <v>49339</v>
      </c>
      <c r="R425" s="107"/>
      <c r="S425" s="107"/>
      <c r="T425" s="108">
        <f>ROUND(AR425,round_as_displayed)</f>
        <v>16156</v>
      </c>
      <c r="U425" s="107"/>
      <c r="V425" s="107"/>
      <c r="W425" s="108">
        <f>ROUND(AU425,round_as_displayed)</f>
        <v>33182</v>
      </c>
      <c r="X425" s="107"/>
      <c r="Y425" s="107"/>
      <c r="Z425" s="108">
        <f>ROUND(AX425,round_as_displayed)</f>
        <v>0</v>
      </c>
      <c r="AC425" s="61">
        <v>49338.75</v>
      </c>
      <c r="AF425" s="61">
        <v>0</v>
      </c>
      <c r="AI425" s="61">
        <v>0</v>
      </c>
      <c r="AO425" s="61">
        <f>AC425+AF425+AI425+AL425</f>
        <v>49338.75</v>
      </c>
      <c r="AR425" s="61">
        <v>16156.45</v>
      </c>
      <c r="AU425" s="61">
        <v>33182.3</v>
      </c>
      <c r="AX425" s="61">
        <v>0</v>
      </c>
      <c r="BA425" s="61">
        <f>AR425+AU425+AX425</f>
        <v>49338.75</v>
      </c>
      <c r="BC425" s="61">
        <v>0</v>
      </c>
      <c r="BD425" s="63">
        <v>126729.46</v>
      </c>
      <c r="BE425" s="63"/>
      <c r="BF425" s="61" t="b">
        <f>IF(AND(AC425=0,AF425=0,AI425=0,AL425=0),TRUE,FALSE)</f>
        <v>0</v>
      </c>
      <c r="BH425" s="1">
        <f t="shared" si="239"/>
        <v>-1</v>
      </c>
    </row>
    <row r="426" spans="2:63" s="61" customFormat="1" ht="14.25" outlineLevel="1">
      <c r="B426" s="50" t="s">
        <v>389</v>
      </c>
      <c r="C426" s="6" t="s">
        <v>508</v>
      </c>
      <c r="D426" s="14"/>
      <c r="E426" s="21">
        <f>ROUND(AC426,round_as_displayed)-1</f>
        <v>49338</v>
      </c>
      <c r="F426" s="14"/>
      <c r="G426" s="14"/>
      <c r="H426" s="21">
        <f t="shared" si="228"/>
        <v>0</v>
      </c>
      <c r="I426" s="14"/>
      <c r="J426" s="14"/>
      <c r="K426" s="21">
        <f t="shared" si="229"/>
        <v>0</v>
      </c>
      <c r="L426" s="14"/>
      <c r="M426" s="14"/>
      <c r="N426" s="21">
        <f t="shared" si="230"/>
        <v>0</v>
      </c>
      <c r="O426" s="14"/>
      <c r="P426" s="14"/>
      <c r="Q426" s="30">
        <f t="shared" si="231"/>
        <v>49338</v>
      </c>
      <c r="R426" s="14"/>
      <c r="S426" s="14"/>
      <c r="T426" s="21">
        <f t="shared" si="232"/>
        <v>16156</v>
      </c>
      <c r="U426" s="14"/>
      <c r="V426" s="14"/>
      <c r="W426" s="21">
        <f t="shared" si="233"/>
        <v>33182</v>
      </c>
      <c r="X426" s="10"/>
      <c r="Y426" s="14"/>
      <c r="Z426" s="21">
        <f t="shared" si="234"/>
        <v>0</v>
      </c>
      <c r="AA426" s="6"/>
      <c r="AB426" s="14"/>
      <c r="AC426" s="39">
        <v>49338.75</v>
      </c>
      <c r="AD426" s="14"/>
      <c r="AE426" s="14"/>
      <c r="AF426" s="26">
        <v>0</v>
      </c>
      <c r="AG426" s="14"/>
      <c r="AH426" s="14"/>
      <c r="AI426" s="26">
        <v>0</v>
      </c>
      <c r="AJ426" s="14"/>
      <c r="AK426" s="14"/>
      <c r="AL426" s="26">
        <f t="shared" si="235"/>
        <v>0</v>
      </c>
      <c r="AM426" s="14"/>
      <c r="AN426" s="14"/>
      <c r="AO426" s="26">
        <f t="shared" si="236"/>
        <v>49338.75</v>
      </c>
      <c r="AP426" s="14"/>
      <c r="AQ426" s="14"/>
      <c r="AR426" s="30">
        <v>16156.45</v>
      </c>
      <c r="AS426" s="14"/>
      <c r="AT426" s="14"/>
      <c r="AU426" s="26">
        <v>33182.3</v>
      </c>
      <c r="AV426" s="10"/>
      <c r="AW426" s="14"/>
      <c r="AX426" s="26">
        <v>0</v>
      </c>
      <c r="AY426" s="14"/>
      <c r="AZ426" s="14"/>
      <c r="BA426" s="30">
        <f t="shared" si="237"/>
        <v>49338.75</v>
      </c>
      <c r="BB426" s="1"/>
      <c r="BC426" s="1">
        <v>0</v>
      </c>
      <c r="BD426" s="1">
        <v>126729.46</v>
      </c>
      <c r="BE426" s="1"/>
      <c r="BF426" s="1" t="b">
        <f t="shared" si="238"/>
        <v>0</v>
      </c>
      <c r="BG426" s="1"/>
      <c r="BH426" s="1">
        <f t="shared" si="239"/>
        <v>0</v>
      </c>
      <c r="BI426" s="1"/>
      <c r="BJ426" s="1"/>
      <c r="BK426" s="1"/>
    </row>
    <row r="427" spans="2:63" s="61" customFormat="1" ht="14.25" hidden="1" outlineLevel="1">
      <c r="B427" s="96" t="s">
        <v>391</v>
      </c>
      <c r="C427" s="89" t="s">
        <v>508</v>
      </c>
      <c r="D427" s="97"/>
      <c r="E427" s="98">
        <f t="shared" si="227"/>
        <v>0</v>
      </c>
      <c r="F427" s="97"/>
      <c r="G427" s="97"/>
      <c r="H427" s="98">
        <f t="shared" si="228"/>
        <v>0</v>
      </c>
      <c r="I427" s="97"/>
      <c r="J427" s="97"/>
      <c r="K427" s="98">
        <f t="shared" si="229"/>
        <v>0</v>
      </c>
      <c r="L427" s="97"/>
      <c r="M427" s="97"/>
      <c r="N427" s="98">
        <f t="shared" si="230"/>
        <v>0</v>
      </c>
      <c r="O427" s="97"/>
      <c r="P427" s="97"/>
      <c r="Q427" s="99">
        <f t="shared" si="231"/>
        <v>0</v>
      </c>
      <c r="R427" s="97"/>
      <c r="S427" s="97"/>
      <c r="T427" s="98">
        <f t="shared" si="232"/>
        <v>0</v>
      </c>
      <c r="U427" s="97"/>
      <c r="V427" s="97"/>
      <c r="W427" s="98">
        <f t="shared" si="233"/>
        <v>0</v>
      </c>
      <c r="X427" s="92"/>
      <c r="Y427" s="97"/>
      <c r="Z427" s="98">
        <f t="shared" si="234"/>
        <v>0</v>
      </c>
      <c r="AA427" s="6"/>
      <c r="AB427" s="14"/>
      <c r="AC427" s="39">
        <v>0</v>
      </c>
      <c r="AD427" s="14"/>
      <c r="AE427" s="14"/>
      <c r="AF427" s="26">
        <v>0</v>
      </c>
      <c r="AG427" s="14"/>
      <c r="AH427" s="14"/>
      <c r="AI427" s="26">
        <v>0</v>
      </c>
      <c r="AJ427" s="14"/>
      <c r="AK427" s="14"/>
      <c r="AL427" s="26">
        <f t="shared" si="235"/>
        <v>0</v>
      </c>
      <c r="AM427" s="14"/>
      <c r="AN427" s="14"/>
      <c r="AO427" s="26">
        <f t="shared" si="236"/>
        <v>0</v>
      </c>
      <c r="AP427" s="14"/>
      <c r="AQ427" s="14"/>
      <c r="AR427" s="30">
        <v>0</v>
      </c>
      <c r="AS427" s="14"/>
      <c r="AT427" s="14"/>
      <c r="AU427" s="26">
        <v>0</v>
      </c>
      <c r="AV427" s="10"/>
      <c r="AW427" s="14"/>
      <c r="AX427" s="26">
        <v>0</v>
      </c>
      <c r="AY427" s="14"/>
      <c r="AZ427" s="14"/>
      <c r="BA427" s="30">
        <f t="shared" si="237"/>
        <v>0</v>
      </c>
      <c r="BB427" s="1"/>
      <c r="BC427" s="1">
        <v>0</v>
      </c>
      <c r="BD427" s="1">
        <v>0</v>
      </c>
      <c r="BE427" s="1"/>
      <c r="BF427" s="1" t="b">
        <f t="shared" si="238"/>
        <v>1</v>
      </c>
      <c r="BG427" s="1"/>
      <c r="BH427" s="1">
        <f t="shared" si="239"/>
        <v>0</v>
      </c>
      <c r="BI427" s="1"/>
      <c r="BJ427" s="1"/>
      <c r="BK427" s="1"/>
    </row>
    <row r="428" spans="2:63" s="61" customFormat="1" ht="14.25" hidden="1" outlineLevel="1">
      <c r="B428" s="96" t="s">
        <v>61</v>
      </c>
      <c r="C428" s="89" t="s">
        <v>508</v>
      </c>
      <c r="D428" s="97"/>
      <c r="E428" s="98">
        <f t="shared" si="227"/>
        <v>0</v>
      </c>
      <c r="F428" s="97"/>
      <c r="G428" s="97"/>
      <c r="H428" s="98">
        <f t="shared" si="228"/>
        <v>0</v>
      </c>
      <c r="I428" s="97"/>
      <c r="J428" s="97"/>
      <c r="K428" s="98">
        <f t="shared" si="229"/>
        <v>0</v>
      </c>
      <c r="L428" s="97"/>
      <c r="M428" s="97"/>
      <c r="N428" s="98">
        <f t="shared" si="230"/>
        <v>0</v>
      </c>
      <c r="O428" s="97"/>
      <c r="P428" s="97"/>
      <c r="Q428" s="99">
        <f t="shared" si="231"/>
        <v>0</v>
      </c>
      <c r="R428" s="97"/>
      <c r="S428" s="97"/>
      <c r="T428" s="98">
        <f t="shared" si="232"/>
        <v>0</v>
      </c>
      <c r="U428" s="97"/>
      <c r="V428" s="97"/>
      <c r="W428" s="98">
        <f t="shared" si="233"/>
        <v>0</v>
      </c>
      <c r="X428" s="92"/>
      <c r="Y428" s="97"/>
      <c r="Z428" s="98">
        <f t="shared" si="234"/>
        <v>0</v>
      </c>
      <c r="AA428" s="6"/>
      <c r="AB428" s="14"/>
      <c r="AC428" s="39">
        <v>0</v>
      </c>
      <c r="AD428" s="14"/>
      <c r="AE428" s="14"/>
      <c r="AF428" s="26">
        <v>0</v>
      </c>
      <c r="AG428" s="14"/>
      <c r="AH428" s="14"/>
      <c r="AI428" s="26">
        <v>0</v>
      </c>
      <c r="AJ428" s="14"/>
      <c r="AK428" s="14"/>
      <c r="AL428" s="26">
        <f t="shared" si="235"/>
        <v>0</v>
      </c>
      <c r="AM428" s="14"/>
      <c r="AN428" s="14"/>
      <c r="AO428" s="26">
        <f t="shared" si="236"/>
        <v>0</v>
      </c>
      <c r="AP428" s="14"/>
      <c r="AQ428" s="14"/>
      <c r="AR428" s="30">
        <v>0</v>
      </c>
      <c r="AS428" s="14"/>
      <c r="AT428" s="14"/>
      <c r="AU428" s="26">
        <v>0</v>
      </c>
      <c r="AV428" s="10"/>
      <c r="AW428" s="14"/>
      <c r="AX428" s="26">
        <v>0</v>
      </c>
      <c r="AY428" s="14"/>
      <c r="AZ428" s="14"/>
      <c r="BA428" s="30">
        <f t="shared" si="237"/>
        <v>0</v>
      </c>
      <c r="BB428" s="1"/>
      <c r="BC428" s="1">
        <v>0</v>
      </c>
      <c r="BD428" s="1">
        <v>0</v>
      </c>
      <c r="BE428" s="1"/>
      <c r="BF428" s="1" t="b">
        <f t="shared" si="238"/>
        <v>1</v>
      </c>
      <c r="BG428" s="1"/>
      <c r="BH428" s="1">
        <f t="shared" si="239"/>
        <v>0</v>
      </c>
      <c r="BI428" s="1"/>
      <c r="BJ428" s="1"/>
      <c r="BK428" s="1"/>
    </row>
    <row r="429" spans="2:63" s="61" customFormat="1" ht="14.25" hidden="1" outlineLevel="1">
      <c r="B429" s="96" t="s">
        <v>404</v>
      </c>
      <c r="C429" s="89" t="s">
        <v>508</v>
      </c>
      <c r="D429" s="97"/>
      <c r="E429" s="98">
        <f t="shared" si="227"/>
        <v>0</v>
      </c>
      <c r="F429" s="97"/>
      <c r="G429" s="97"/>
      <c r="H429" s="98">
        <f t="shared" si="228"/>
        <v>0</v>
      </c>
      <c r="I429" s="97"/>
      <c r="J429" s="97"/>
      <c r="K429" s="98">
        <f t="shared" si="229"/>
        <v>0</v>
      </c>
      <c r="L429" s="97"/>
      <c r="M429" s="97"/>
      <c r="N429" s="98">
        <f t="shared" si="230"/>
        <v>0</v>
      </c>
      <c r="O429" s="97"/>
      <c r="P429" s="97"/>
      <c r="Q429" s="99">
        <f t="shared" si="231"/>
        <v>0</v>
      </c>
      <c r="R429" s="97"/>
      <c r="S429" s="97"/>
      <c r="T429" s="98">
        <f t="shared" si="232"/>
        <v>0</v>
      </c>
      <c r="U429" s="97"/>
      <c r="V429" s="97"/>
      <c r="W429" s="98">
        <f t="shared" si="233"/>
        <v>0</v>
      </c>
      <c r="X429" s="92"/>
      <c r="Y429" s="97"/>
      <c r="Z429" s="98">
        <f t="shared" si="234"/>
        <v>0</v>
      </c>
      <c r="AA429" s="6"/>
      <c r="AB429" s="14"/>
      <c r="AC429" s="39">
        <v>0</v>
      </c>
      <c r="AD429" s="14"/>
      <c r="AE429" s="14"/>
      <c r="AF429" s="26">
        <v>0</v>
      </c>
      <c r="AG429" s="14"/>
      <c r="AH429" s="14"/>
      <c r="AI429" s="26">
        <v>0</v>
      </c>
      <c r="AJ429" s="14"/>
      <c r="AK429" s="14"/>
      <c r="AL429" s="26">
        <f t="shared" si="235"/>
        <v>0</v>
      </c>
      <c r="AM429" s="14"/>
      <c r="AN429" s="14"/>
      <c r="AO429" s="26">
        <f t="shared" si="236"/>
        <v>0</v>
      </c>
      <c r="AP429" s="14"/>
      <c r="AQ429" s="14"/>
      <c r="AR429" s="30">
        <v>0</v>
      </c>
      <c r="AS429" s="14"/>
      <c r="AT429" s="14"/>
      <c r="AU429" s="26">
        <v>0</v>
      </c>
      <c r="AV429" s="10"/>
      <c r="AW429" s="14"/>
      <c r="AX429" s="26">
        <v>0</v>
      </c>
      <c r="AY429" s="14"/>
      <c r="AZ429" s="14"/>
      <c r="BA429" s="30">
        <f t="shared" si="237"/>
        <v>0</v>
      </c>
      <c r="BB429" s="1"/>
      <c r="BC429" s="1">
        <v>0</v>
      </c>
      <c r="BD429" s="1">
        <v>0</v>
      </c>
      <c r="BE429" s="1"/>
      <c r="BF429" s="1" t="b">
        <f t="shared" si="238"/>
        <v>1</v>
      </c>
      <c r="BG429" s="1"/>
      <c r="BH429" s="1">
        <f t="shared" si="239"/>
        <v>0</v>
      </c>
      <c r="BI429" s="1"/>
      <c r="BJ429" s="1"/>
      <c r="BK429" s="1"/>
    </row>
    <row r="430" spans="2:63" s="61" customFormat="1" ht="14.25" hidden="1" outlineLevel="1">
      <c r="B430" s="96" t="s">
        <v>424</v>
      </c>
      <c r="C430" s="89" t="s">
        <v>508</v>
      </c>
      <c r="D430" s="97"/>
      <c r="E430" s="98">
        <f t="shared" si="227"/>
        <v>0</v>
      </c>
      <c r="F430" s="97"/>
      <c r="G430" s="97"/>
      <c r="H430" s="98">
        <f t="shared" si="228"/>
        <v>0</v>
      </c>
      <c r="I430" s="97"/>
      <c r="J430" s="97"/>
      <c r="K430" s="98">
        <f t="shared" si="229"/>
        <v>0</v>
      </c>
      <c r="L430" s="97"/>
      <c r="M430" s="97"/>
      <c r="N430" s="98">
        <f t="shared" si="230"/>
        <v>0</v>
      </c>
      <c r="O430" s="97"/>
      <c r="P430" s="97"/>
      <c r="Q430" s="99">
        <f t="shared" si="231"/>
        <v>0</v>
      </c>
      <c r="R430" s="97"/>
      <c r="S430" s="97"/>
      <c r="T430" s="98">
        <f t="shared" si="232"/>
        <v>0</v>
      </c>
      <c r="U430" s="97"/>
      <c r="V430" s="97"/>
      <c r="W430" s="98">
        <f t="shared" si="233"/>
        <v>0</v>
      </c>
      <c r="X430" s="92"/>
      <c r="Y430" s="97"/>
      <c r="Z430" s="98">
        <f t="shared" si="234"/>
        <v>0</v>
      </c>
      <c r="AA430" s="6"/>
      <c r="AB430" s="14"/>
      <c r="AC430" s="39">
        <v>0</v>
      </c>
      <c r="AD430" s="14"/>
      <c r="AE430" s="14"/>
      <c r="AF430" s="26">
        <v>0</v>
      </c>
      <c r="AG430" s="14"/>
      <c r="AH430" s="14"/>
      <c r="AI430" s="26">
        <v>0</v>
      </c>
      <c r="AJ430" s="14"/>
      <c r="AK430" s="14"/>
      <c r="AL430" s="26">
        <f t="shared" si="235"/>
        <v>0</v>
      </c>
      <c r="AM430" s="14"/>
      <c r="AN430" s="14"/>
      <c r="AO430" s="26">
        <f t="shared" si="236"/>
        <v>0</v>
      </c>
      <c r="AP430" s="14"/>
      <c r="AQ430" s="14"/>
      <c r="AR430" s="30">
        <v>0</v>
      </c>
      <c r="AS430" s="14"/>
      <c r="AT430" s="14"/>
      <c r="AU430" s="26">
        <v>0</v>
      </c>
      <c r="AV430" s="10"/>
      <c r="AW430" s="14"/>
      <c r="AX430" s="26">
        <v>0</v>
      </c>
      <c r="AY430" s="14"/>
      <c r="AZ430" s="14"/>
      <c r="BA430" s="30">
        <f t="shared" si="237"/>
        <v>0</v>
      </c>
      <c r="BB430" s="1"/>
      <c r="BC430" s="1">
        <v>0</v>
      </c>
      <c r="BD430" s="1">
        <v>0</v>
      </c>
      <c r="BE430" s="1"/>
      <c r="BF430" s="1" t="b">
        <f t="shared" si="238"/>
        <v>1</v>
      </c>
      <c r="BG430" s="1"/>
      <c r="BH430" s="1">
        <f t="shared" si="239"/>
        <v>0</v>
      </c>
      <c r="BI430" s="1"/>
      <c r="BJ430" s="1"/>
      <c r="BK430" s="1"/>
    </row>
    <row r="431" spans="2:60" s="61" customFormat="1" ht="14.25" hidden="1" outlineLevel="1">
      <c r="B431" s="107" t="s">
        <v>280</v>
      </c>
      <c r="C431" s="107"/>
      <c r="D431" s="107"/>
      <c r="E431" s="108">
        <f>ROUND(AC431,round_as_displayed)</f>
        <v>321414</v>
      </c>
      <c r="F431" s="107"/>
      <c r="G431" s="107"/>
      <c r="H431" s="108">
        <f>ROUND(AF431,round_as_displayed)</f>
        <v>0</v>
      </c>
      <c r="I431" s="107"/>
      <c r="J431" s="107"/>
      <c r="K431" s="108">
        <f>ROUND(AI431,round_as_displayed)</f>
        <v>0</v>
      </c>
      <c r="L431" s="107"/>
      <c r="M431" s="107"/>
      <c r="N431" s="108">
        <f>ROUND(AL431,round_as_displayed)</f>
        <v>0</v>
      </c>
      <c r="O431" s="107"/>
      <c r="P431" s="107"/>
      <c r="Q431" s="108">
        <f>E431+H431+K431+N431</f>
        <v>321414</v>
      </c>
      <c r="R431" s="107"/>
      <c r="S431" s="107"/>
      <c r="T431" s="108">
        <f>ROUND(AR431,round_as_displayed)</f>
        <v>191382</v>
      </c>
      <c r="U431" s="107"/>
      <c r="V431" s="107"/>
      <c r="W431" s="108">
        <f>ROUND(AU431,round_as_displayed)</f>
        <v>86817</v>
      </c>
      <c r="X431" s="107"/>
      <c r="Y431" s="107"/>
      <c r="Z431" s="108">
        <f>ROUND(AX431,round_as_displayed)</f>
        <v>43214</v>
      </c>
      <c r="AC431" s="61">
        <v>321413.53</v>
      </c>
      <c r="AF431" s="61">
        <v>0</v>
      </c>
      <c r="AI431" s="61">
        <v>0</v>
      </c>
      <c r="AO431" s="61">
        <f>AC431+AF431+AI431+AL431</f>
        <v>321413.53</v>
      </c>
      <c r="AR431" s="61">
        <v>191382.38</v>
      </c>
      <c r="AU431" s="61">
        <v>86816.96</v>
      </c>
      <c r="AX431" s="61">
        <v>43214.19</v>
      </c>
      <c r="BA431" s="61">
        <f>AR431+AU431+AX431</f>
        <v>321413.53</v>
      </c>
      <c r="BC431" s="61">
        <v>0</v>
      </c>
      <c r="BD431" s="63">
        <v>0</v>
      </c>
      <c r="BE431" s="63"/>
      <c r="BF431" s="61" t="b">
        <f>IF(AND(AC431=0,AF431=0,AI431=0,AL431=0),TRUE,FALSE)</f>
        <v>0</v>
      </c>
      <c r="BH431" s="1">
        <f t="shared" si="239"/>
        <v>-1</v>
      </c>
    </row>
    <row r="432" spans="2:63" s="61" customFormat="1" ht="14.25" outlineLevel="1">
      <c r="B432" s="96" t="s">
        <v>918</v>
      </c>
      <c r="C432" s="89" t="s">
        <v>508</v>
      </c>
      <c r="D432" s="97"/>
      <c r="E432" s="98">
        <f>ROUND(AC432,round_as_displayed)-1</f>
        <v>321413</v>
      </c>
      <c r="F432" s="97"/>
      <c r="G432" s="97"/>
      <c r="H432" s="98">
        <f>ROUND(AF432,round_as_displayed)</f>
        <v>0</v>
      </c>
      <c r="I432" s="97"/>
      <c r="J432" s="97"/>
      <c r="K432" s="98">
        <f>ROUND(AI432,round_as_displayed)</f>
        <v>0</v>
      </c>
      <c r="L432" s="97"/>
      <c r="M432" s="97"/>
      <c r="N432" s="98">
        <f>ROUND(AL432,round_as_displayed)</f>
        <v>0</v>
      </c>
      <c r="O432" s="97"/>
      <c r="P432" s="97"/>
      <c r="Q432" s="99">
        <f>E432+H432+K432+N432</f>
        <v>321413</v>
      </c>
      <c r="R432" s="97"/>
      <c r="S432" s="97"/>
      <c r="T432" s="98">
        <f>ROUND(AR432,round_as_displayed)</f>
        <v>191382</v>
      </c>
      <c r="U432" s="97"/>
      <c r="V432" s="97"/>
      <c r="W432" s="98">
        <f>ROUND(AU432,round_as_displayed)</f>
        <v>86817</v>
      </c>
      <c r="X432" s="92"/>
      <c r="Y432" s="97"/>
      <c r="Z432" s="98">
        <f>ROUND(AX432,round_as_displayed)</f>
        <v>43214</v>
      </c>
      <c r="AA432" s="6"/>
      <c r="AB432" s="14"/>
      <c r="AC432" s="39">
        <v>321413.53</v>
      </c>
      <c r="AD432" s="14"/>
      <c r="AE432" s="14"/>
      <c r="AF432" s="26">
        <v>0</v>
      </c>
      <c r="AG432" s="14"/>
      <c r="AH432" s="14"/>
      <c r="AI432" s="26">
        <v>0</v>
      </c>
      <c r="AJ432" s="14"/>
      <c r="AK432" s="14"/>
      <c r="AL432" s="26">
        <f>BC432</f>
        <v>0</v>
      </c>
      <c r="AM432" s="14"/>
      <c r="AN432" s="14"/>
      <c r="AO432" s="26">
        <f>AC432+AF432+AI432+AL432</f>
        <v>321413.53</v>
      </c>
      <c r="AP432" s="14"/>
      <c r="AQ432" s="14"/>
      <c r="AR432" s="30">
        <v>191382.38</v>
      </c>
      <c r="AS432" s="14"/>
      <c r="AT432" s="14"/>
      <c r="AU432" s="26">
        <v>86816.96</v>
      </c>
      <c r="AV432" s="10"/>
      <c r="AW432" s="14"/>
      <c r="AX432" s="26">
        <v>43214.19</v>
      </c>
      <c r="AY432" s="14"/>
      <c r="AZ432" s="14"/>
      <c r="BA432" s="30">
        <f>AR432+AU432+AX432</f>
        <v>321413.53</v>
      </c>
      <c r="BB432" s="1"/>
      <c r="BC432" s="1">
        <v>0</v>
      </c>
      <c r="BD432" s="1">
        <v>0</v>
      </c>
      <c r="BE432" s="1"/>
      <c r="BF432" s="1" t="b">
        <f>IF(AND(AC432=0,AF432=0,AI432=0,AL432=0),TRUE,FALSE)</f>
        <v>0</v>
      </c>
      <c r="BG432" s="1"/>
      <c r="BH432" s="1">
        <f t="shared" si="239"/>
        <v>0</v>
      </c>
      <c r="BI432" s="1"/>
      <c r="BJ432" s="1"/>
      <c r="BK432" s="1"/>
    </row>
    <row r="433" spans="2:63" s="61" customFormat="1" ht="14.25" hidden="1" outlineLevel="1">
      <c r="B433" s="96" t="s">
        <v>695</v>
      </c>
      <c r="C433" s="89" t="s">
        <v>508</v>
      </c>
      <c r="D433" s="106"/>
      <c r="E433" s="98">
        <f t="shared" si="227"/>
        <v>0</v>
      </c>
      <c r="F433" s="89"/>
      <c r="G433" s="106"/>
      <c r="H433" s="98">
        <f t="shared" si="228"/>
        <v>0</v>
      </c>
      <c r="I433" s="89"/>
      <c r="J433" s="106"/>
      <c r="K433" s="98">
        <f t="shared" si="229"/>
        <v>0</v>
      </c>
      <c r="L433" s="89"/>
      <c r="M433" s="106"/>
      <c r="N433" s="98">
        <f t="shared" si="230"/>
        <v>0</v>
      </c>
      <c r="O433" s="89"/>
      <c r="P433" s="106"/>
      <c r="Q433" s="99">
        <f t="shared" si="231"/>
        <v>0</v>
      </c>
      <c r="R433" s="89"/>
      <c r="S433" s="106"/>
      <c r="T433" s="98">
        <f t="shared" si="232"/>
        <v>0</v>
      </c>
      <c r="U433" s="89"/>
      <c r="V433" s="106"/>
      <c r="W433" s="98">
        <f t="shared" si="233"/>
        <v>0</v>
      </c>
      <c r="X433" s="92"/>
      <c r="Y433" s="106"/>
      <c r="Z433" s="98">
        <f t="shared" si="234"/>
        <v>0</v>
      </c>
      <c r="AA433" s="6"/>
      <c r="AB433" s="49"/>
      <c r="AC433" s="41">
        <v>0</v>
      </c>
      <c r="AD433" s="6"/>
      <c r="AE433" s="49"/>
      <c r="AF433" s="27">
        <v>0</v>
      </c>
      <c r="AG433" s="6"/>
      <c r="AH433" s="49"/>
      <c r="AI433" s="27">
        <v>0</v>
      </c>
      <c r="AJ433" s="6"/>
      <c r="AK433" s="49"/>
      <c r="AL433" s="26">
        <f t="shared" si="235"/>
        <v>0</v>
      </c>
      <c r="AM433" s="6"/>
      <c r="AN433" s="49"/>
      <c r="AO433" s="26">
        <f t="shared" si="236"/>
        <v>0</v>
      </c>
      <c r="AP433" s="6"/>
      <c r="AQ433" s="49"/>
      <c r="AR433" s="31">
        <v>0</v>
      </c>
      <c r="AS433" s="6"/>
      <c r="AT433" s="49"/>
      <c r="AU433" s="27">
        <v>0</v>
      </c>
      <c r="AV433" s="10"/>
      <c r="AW433" s="49"/>
      <c r="AX433" s="27">
        <v>0</v>
      </c>
      <c r="AY433" s="6"/>
      <c r="AZ433" s="49"/>
      <c r="BA433" s="30">
        <f t="shared" si="237"/>
        <v>0</v>
      </c>
      <c r="BB433" s="1"/>
      <c r="BC433" s="1">
        <v>0</v>
      </c>
      <c r="BD433" s="1">
        <v>0</v>
      </c>
      <c r="BE433" s="1"/>
      <c r="BF433" s="1" t="b">
        <f t="shared" si="238"/>
        <v>1</v>
      </c>
      <c r="BG433" s="1"/>
      <c r="BH433" s="1">
        <f t="shared" si="239"/>
        <v>0</v>
      </c>
      <c r="BI433" s="1"/>
      <c r="BJ433" s="1"/>
      <c r="BK433" s="1"/>
    </row>
    <row r="434" spans="1:60" ht="14.25" collapsed="1">
      <c r="A434" s="1" t="s">
        <v>115</v>
      </c>
      <c r="B434" s="50" t="s">
        <v>429</v>
      </c>
      <c r="C434" s="6" t="s">
        <v>508</v>
      </c>
      <c r="D434" s="14"/>
      <c r="E434" s="21">
        <f aca="true" t="shared" si="240" ref="E434:E443">ROUND(AC434,round_as_displayed)</f>
        <v>0</v>
      </c>
      <c r="F434" s="14"/>
      <c r="G434" s="14"/>
      <c r="H434" s="21">
        <f>ROUND(AF434,round_as_displayed)</f>
        <v>0</v>
      </c>
      <c r="I434" s="14"/>
      <c r="J434" s="14"/>
      <c r="K434" s="21">
        <f>ROUND(AI434,round_as_displayed)</f>
        <v>480</v>
      </c>
      <c r="L434" s="14"/>
      <c r="M434" s="14"/>
      <c r="N434" s="21">
        <f>ROUND(AL434,round_as_displayed)</f>
        <v>0</v>
      </c>
      <c r="O434" s="14"/>
      <c r="P434" s="14"/>
      <c r="Q434" s="30">
        <f>E434+H434+K434+N434</f>
        <v>480</v>
      </c>
      <c r="R434" s="14"/>
      <c r="S434" s="14"/>
      <c r="T434" s="21">
        <f>ROUND(AR434,round_as_displayed)</f>
        <v>0</v>
      </c>
      <c r="U434" s="14"/>
      <c r="V434" s="14"/>
      <c r="W434" s="21">
        <f>ROUND(AU434,round_as_displayed)</f>
        <v>480</v>
      </c>
      <c r="X434" s="10"/>
      <c r="Y434" s="14"/>
      <c r="Z434" s="21">
        <f>ROUND(AX434,round_as_displayed)</f>
        <v>0</v>
      </c>
      <c r="AB434" s="14"/>
      <c r="AC434" s="39">
        <v>0</v>
      </c>
      <c r="AD434" s="14"/>
      <c r="AE434" s="14"/>
      <c r="AF434" s="26">
        <v>0</v>
      </c>
      <c r="AG434" s="14"/>
      <c r="AH434" s="14"/>
      <c r="AI434" s="26">
        <v>480</v>
      </c>
      <c r="AJ434" s="14"/>
      <c r="AK434" s="14"/>
      <c r="AL434" s="26">
        <f>BC434</f>
        <v>0</v>
      </c>
      <c r="AM434" s="14"/>
      <c r="AN434" s="14"/>
      <c r="AO434" s="26">
        <f>AC434+AF434+AI434+AL434</f>
        <v>480</v>
      </c>
      <c r="AP434" s="14"/>
      <c r="AQ434" s="14"/>
      <c r="AR434" s="30">
        <v>0</v>
      </c>
      <c r="AS434" s="14"/>
      <c r="AT434" s="14"/>
      <c r="AU434" s="26">
        <v>480</v>
      </c>
      <c r="AV434" s="10"/>
      <c r="AW434" s="14"/>
      <c r="AX434" s="26">
        <v>0</v>
      </c>
      <c r="AY434" s="14"/>
      <c r="AZ434" s="14"/>
      <c r="BA434" s="30">
        <f>AR434+AU434+AX434</f>
        <v>480</v>
      </c>
      <c r="BC434" s="1">
        <v>0</v>
      </c>
      <c r="BD434" s="1">
        <v>0</v>
      </c>
      <c r="BF434" s="1" t="b">
        <f>IF(AND(AC434=0,AF434=0,AI434=0,AL434=0),TRUE,FALSE)</f>
        <v>0</v>
      </c>
      <c r="BH434" s="1">
        <f t="shared" si="205"/>
        <v>0</v>
      </c>
    </row>
    <row r="435" spans="1:60" ht="14.25" hidden="1">
      <c r="A435" s="1" t="s">
        <v>93</v>
      </c>
      <c r="B435" s="96" t="s">
        <v>430</v>
      </c>
      <c r="C435" s="89" t="s">
        <v>508</v>
      </c>
      <c r="D435" s="97"/>
      <c r="E435" s="98">
        <f t="shared" si="240"/>
        <v>0</v>
      </c>
      <c r="F435" s="97"/>
      <c r="G435" s="97"/>
      <c r="H435" s="98">
        <f>ROUND(AF435,round_as_displayed)</f>
        <v>0</v>
      </c>
      <c r="I435" s="97"/>
      <c r="J435" s="97"/>
      <c r="K435" s="98">
        <f aca="true" t="shared" si="241" ref="K435:K447">ROUND(AI435,round_as_displayed)</f>
        <v>0</v>
      </c>
      <c r="L435" s="97"/>
      <c r="M435" s="97"/>
      <c r="N435" s="98">
        <f aca="true" t="shared" si="242" ref="N435:N447">ROUND(AL435,round_as_displayed)</f>
        <v>0</v>
      </c>
      <c r="O435" s="97"/>
      <c r="P435" s="97"/>
      <c r="Q435" s="99">
        <f aca="true" t="shared" si="243" ref="Q435:Q447">E435+H435+K435+N435</f>
        <v>0</v>
      </c>
      <c r="R435" s="97"/>
      <c r="S435" s="97"/>
      <c r="T435" s="98">
        <f>ROUND(AR435,round_as_displayed)</f>
        <v>0</v>
      </c>
      <c r="U435" s="97"/>
      <c r="V435" s="97"/>
      <c r="W435" s="98">
        <f aca="true" t="shared" si="244" ref="W435:W447">ROUND(AU435,round_as_displayed)</f>
        <v>0</v>
      </c>
      <c r="X435" s="92"/>
      <c r="Y435" s="97"/>
      <c r="Z435" s="98">
        <f aca="true" t="shared" si="245" ref="Z435:Z447">ROUND(AX435,round_as_displayed)</f>
        <v>0</v>
      </c>
      <c r="AB435" s="14"/>
      <c r="AC435" s="39">
        <v>0</v>
      </c>
      <c r="AD435" s="14"/>
      <c r="AE435" s="14"/>
      <c r="AF435" s="26">
        <v>0</v>
      </c>
      <c r="AG435" s="14"/>
      <c r="AH435" s="14"/>
      <c r="AI435" s="26">
        <v>0</v>
      </c>
      <c r="AJ435" s="14"/>
      <c r="AK435" s="14"/>
      <c r="AL435" s="26">
        <f aca="true" t="shared" si="246" ref="AL435:AL447">BC435</f>
        <v>0</v>
      </c>
      <c r="AM435" s="14"/>
      <c r="AN435" s="14"/>
      <c r="AO435" s="26">
        <f aca="true" t="shared" si="247" ref="AO435:AO447">AC435+AF435+AI435+AL435</f>
        <v>0</v>
      </c>
      <c r="AP435" s="14"/>
      <c r="AQ435" s="14"/>
      <c r="AR435" s="30">
        <v>0</v>
      </c>
      <c r="AS435" s="14"/>
      <c r="AT435" s="14"/>
      <c r="AU435" s="26">
        <v>0</v>
      </c>
      <c r="AV435" s="10"/>
      <c r="AW435" s="14"/>
      <c r="AX435" s="26">
        <v>0</v>
      </c>
      <c r="AY435" s="14"/>
      <c r="AZ435" s="14"/>
      <c r="BA435" s="30">
        <f aca="true" t="shared" si="248" ref="BA435:BA447">AR435+AU435+AX435</f>
        <v>0</v>
      </c>
      <c r="BC435" s="1">
        <v>0</v>
      </c>
      <c r="BD435" s="1">
        <v>0</v>
      </c>
      <c r="BF435" s="1" t="b">
        <f aca="true" t="shared" si="249" ref="BF435:BF448">IF(AND(AC435=0,AF435=0,AI435=0,AL435=0),TRUE,FALSE)</f>
        <v>1</v>
      </c>
      <c r="BH435" s="1">
        <f t="shared" si="205"/>
        <v>0</v>
      </c>
    </row>
    <row r="436" spans="1:60" ht="14.25" hidden="1">
      <c r="A436" s="1" t="s">
        <v>714</v>
      </c>
      <c r="B436" s="96" t="s">
        <v>390</v>
      </c>
      <c r="C436" s="89" t="s">
        <v>508</v>
      </c>
      <c r="D436" s="97"/>
      <c r="E436" s="98">
        <f t="shared" si="240"/>
        <v>0</v>
      </c>
      <c r="F436" s="97"/>
      <c r="G436" s="97"/>
      <c r="H436" s="98">
        <f>ROUND(AF436,round_as_displayed)</f>
        <v>0</v>
      </c>
      <c r="I436" s="97"/>
      <c r="J436" s="97"/>
      <c r="K436" s="98">
        <f>ROUND(AI436,round_as_displayed)</f>
        <v>0</v>
      </c>
      <c r="L436" s="97"/>
      <c r="M436" s="97"/>
      <c r="N436" s="98">
        <f>ROUND(AL436,round_as_displayed)</f>
        <v>0</v>
      </c>
      <c r="O436" s="97"/>
      <c r="P436" s="97"/>
      <c r="Q436" s="99">
        <f>E436+H436+K436+N436</f>
        <v>0</v>
      </c>
      <c r="R436" s="97"/>
      <c r="S436" s="97"/>
      <c r="T436" s="98">
        <f>ROUND(AR436,round_as_displayed)</f>
        <v>0</v>
      </c>
      <c r="U436" s="97"/>
      <c r="V436" s="97"/>
      <c r="W436" s="98">
        <f>ROUND(AU436,round_as_displayed)</f>
        <v>0</v>
      </c>
      <c r="X436" s="92"/>
      <c r="Y436" s="97"/>
      <c r="Z436" s="98">
        <f>ROUND(AX436,round_as_displayed)</f>
        <v>0</v>
      </c>
      <c r="AB436" s="14"/>
      <c r="AC436" s="39">
        <v>0</v>
      </c>
      <c r="AD436" s="14"/>
      <c r="AE436" s="14"/>
      <c r="AF436" s="26">
        <v>0</v>
      </c>
      <c r="AG436" s="14"/>
      <c r="AH436" s="14"/>
      <c r="AI436" s="26">
        <v>0</v>
      </c>
      <c r="AJ436" s="14"/>
      <c r="AK436" s="14"/>
      <c r="AL436" s="26">
        <f>BC436</f>
        <v>0</v>
      </c>
      <c r="AM436" s="14"/>
      <c r="AN436" s="14"/>
      <c r="AO436" s="26">
        <f>AC436+AF436+AI436+AL436</f>
        <v>0</v>
      </c>
      <c r="AP436" s="14"/>
      <c r="AQ436" s="14"/>
      <c r="AR436" s="30">
        <v>0</v>
      </c>
      <c r="AS436" s="14"/>
      <c r="AT436" s="14"/>
      <c r="AU436" s="26">
        <v>0</v>
      </c>
      <c r="AV436" s="10"/>
      <c r="AW436" s="14"/>
      <c r="AX436" s="26">
        <v>0</v>
      </c>
      <c r="AY436" s="14"/>
      <c r="AZ436" s="14"/>
      <c r="BA436" s="30">
        <f>AR436+AU436+AX436</f>
        <v>0</v>
      </c>
      <c r="BC436" s="1">
        <v>0</v>
      </c>
      <c r="BD436" s="1">
        <v>0</v>
      </c>
      <c r="BF436" s="1" t="b">
        <f>IF(AND(AC436=0,AF436=0,AI436=0,AL436=0),TRUE,FALSE)</f>
        <v>1</v>
      </c>
      <c r="BH436" s="1">
        <f t="shared" si="205"/>
        <v>0</v>
      </c>
    </row>
    <row r="437" spans="1:60" s="61" customFormat="1" ht="14.25" hidden="1" outlineLevel="1">
      <c r="A437" s="61" t="s">
        <v>269</v>
      </c>
      <c r="B437" s="107" t="s">
        <v>270</v>
      </c>
      <c r="C437" s="107"/>
      <c r="D437" s="107"/>
      <c r="E437" s="108">
        <f t="shared" si="240"/>
        <v>0</v>
      </c>
      <c r="F437" s="107"/>
      <c r="G437" s="107"/>
      <c r="H437" s="108">
        <f>ROUND(AF437,round_as_displayed)</f>
        <v>0</v>
      </c>
      <c r="I437" s="107"/>
      <c r="J437" s="107"/>
      <c r="K437" s="108">
        <f>ROUND(AI437,round_as_displayed)</f>
        <v>900</v>
      </c>
      <c r="L437" s="107"/>
      <c r="M437" s="107"/>
      <c r="N437" s="108">
        <f>ROUND(AL437,round_as_displayed)</f>
        <v>0</v>
      </c>
      <c r="O437" s="107"/>
      <c r="P437" s="107"/>
      <c r="Q437" s="108">
        <f>E437+H437+K437+N437</f>
        <v>900</v>
      </c>
      <c r="R437" s="107"/>
      <c r="S437" s="107"/>
      <c r="T437" s="108">
        <f>ROUND(AR437,round_as_displayed)</f>
        <v>0</v>
      </c>
      <c r="U437" s="107"/>
      <c r="V437" s="107"/>
      <c r="W437" s="108">
        <f>ROUND(AU437,round_as_displayed)</f>
        <v>900</v>
      </c>
      <c r="X437" s="107"/>
      <c r="Y437" s="107"/>
      <c r="Z437" s="108">
        <f>ROUND(AX437,round_as_displayed)</f>
        <v>0</v>
      </c>
      <c r="AC437" s="61">
        <v>0</v>
      </c>
      <c r="AF437" s="61">
        <v>0</v>
      </c>
      <c r="AI437" s="61">
        <v>899.99</v>
      </c>
      <c r="AO437" s="61">
        <f>AC437+AF437+AI437+AL437</f>
        <v>899.99</v>
      </c>
      <c r="AR437" s="61">
        <v>0</v>
      </c>
      <c r="AU437" s="61">
        <v>899.99</v>
      </c>
      <c r="AX437" s="61">
        <v>0</v>
      </c>
      <c r="BA437" s="61">
        <f>AR437+AU437+AX437</f>
        <v>899.99</v>
      </c>
      <c r="BC437" s="61">
        <v>0</v>
      </c>
      <c r="BD437" s="63">
        <v>0</v>
      </c>
      <c r="BE437" s="63"/>
      <c r="BF437" s="61" t="b">
        <f>IF(AND(AC437=0,AF437=0,AI437=0,AL437=0),TRUE,FALSE)</f>
        <v>0</v>
      </c>
      <c r="BH437" s="1">
        <f t="shared" si="205"/>
        <v>0</v>
      </c>
    </row>
    <row r="438" spans="1:60" ht="14.25" collapsed="1">
      <c r="A438" s="1" t="s">
        <v>715</v>
      </c>
      <c r="B438" s="96" t="s">
        <v>35</v>
      </c>
      <c r="C438" s="89" t="s">
        <v>508</v>
      </c>
      <c r="D438" s="97"/>
      <c r="E438" s="98">
        <f t="shared" si="240"/>
        <v>0</v>
      </c>
      <c r="F438" s="97"/>
      <c r="G438" s="97"/>
      <c r="H438" s="98">
        <v>667</v>
      </c>
      <c r="I438" s="97"/>
      <c r="J438" s="97"/>
      <c r="K438" s="98">
        <f t="shared" si="241"/>
        <v>900</v>
      </c>
      <c r="L438" s="97"/>
      <c r="M438" s="97"/>
      <c r="N438" s="98">
        <f t="shared" si="242"/>
        <v>0</v>
      </c>
      <c r="O438" s="97"/>
      <c r="P438" s="97"/>
      <c r="Q438" s="99">
        <f t="shared" si="243"/>
        <v>1567</v>
      </c>
      <c r="R438" s="97"/>
      <c r="S438" s="97"/>
      <c r="T438" s="98">
        <v>667</v>
      </c>
      <c r="U438" s="97"/>
      <c r="V438" s="97"/>
      <c r="W438" s="98">
        <f t="shared" si="244"/>
        <v>900</v>
      </c>
      <c r="X438" s="92"/>
      <c r="Y438" s="97"/>
      <c r="Z438" s="98">
        <f t="shared" si="245"/>
        <v>0</v>
      </c>
      <c r="AB438" s="14"/>
      <c r="AC438" s="39">
        <v>0</v>
      </c>
      <c r="AD438" s="14"/>
      <c r="AE438" s="14"/>
      <c r="AF438" s="26">
        <v>0</v>
      </c>
      <c r="AG438" s="14"/>
      <c r="AH438" s="14"/>
      <c r="AI438" s="26">
        <v>899.99</v>
      </c>
      <c r="AJ438" s="14"/>
      <c r="AK438" s="14"/>
      <c r="AL438" s="26">
        <f t="shared" si="246"/>
        <v>0</v>
      </c>
      <c r="AM438" s="14"/>
      <c r="AN438" s="14"/>
      <c r="AO438" s="26">
        <f t="shared" si="247"/>
        <v>899.99</v>
      </c>
      <c r="AP438" s="14"/>
      <c r="AQ438" s="14"/>
      <c r="AR438" s="30">
        <v>0</v>
      </c>
      <c r="AS438" s="14"/>
      <c r="AT438" s="14"/>
      <c r="AU438" s="26">
        <v>899.99</v>
      </c>
      <c r="AV438" s="10"/>
      <c r="AW438" s="14"/>
      <c r="AX438" s="26">
        <v>0</v>
      </c>
      <c r="AY438" s="14"/>
      <c r="AZ438" s="14"/>
      <c r="BA438" s="30">
        <f t="shared" si="248"/>
        <v>899.99</v>
      </c>
      <c r="BC438" s="1">
        <v>0</v>
      </c>
      <c r="BD438" s="1">
        <v>0</v>
      </c>
      <c r="BF438" s="1" t="b">
        <f t="shared" si="249"/>
        <v>0</v>
      </c>
      <c r="BH438" s="1">
        <f t="shared" si="205"/>
        <v>0</v>
      </c>
    </row>
    <row r="439" spans="1:60" ht="14.25" hidden="1">
      <c r="A439" s="1" t="s">
        <v>113</v>
      </c>
      <c r="B439" s="96" t="s">
        <v>35</v>
      </c>
      <c r="C439" s="89" t="s">
        <v>508</v>
      </c>
      <c r="D439" s="97"/>
      <c r="E439" s="98">
        <f t="shared" si="240"/>
        <v>0</v>
      </c>
      <c r="F439" s="97"/>
      <c r="G439" s="97"/>
      <c r="H439" s="98">
        <f aca="true" t="shared" si="250" ref="H439:H452">ROUND(AF439,round_as_displayed)</f>
        <v>0</v>
      </c>
      <c r="I439" s="97"/>
      <c r="J439" s="97"/>
      <c r="K439" s="98">
        <f>ROUND(AI439,round_as_displayed)</f>
        <v>0</v>
      </c>
      <c r="L439" s="97"/>
      <c r="M439" s="97"/>
      <c r="N439" s="98">
        <f>ROUND(AL439,round_as_displayed)</f>
        <v>0</v>
      </c>
      <c r="O439" s="97"/>
      <c r="P439" s="97"/>
      <c r="Q439" s="99">
        <f>E439+H439+K439+N439</f>
        <v>0</v>
      </c>
      <c r="R439" s="97"/>
      <c r="S439" s="97"/>
      <c r="T439" s="98">
        <f aca="true" t="shared" si="251" ref="T439:T452">ROUND(AR439,round_as_displayed)</f>
        <v>0</v>
      </c>
      <c r="U439" s="97"/>
      <c r="V439" s="97"/>
      <c r="W439" s="98">
        <f>ROUND(AU439,round_as_displayed)</f>
        <v>0</v>
      </c>
      <c r="X439" s="92"/>
      <c r="Y439" s="97"/>
      <c r="Z439" s="98">
        <f>ROUND(AX439,round_as_displayed)</f>
        <v>0</v>
      </c>
      <c r="AB439" s="14"/>
      <c r="AC439" s="39">
        <v>0</v>
      </c>
      <c r="AD439" s="14"/>
      <c r="AE439" s="14"/>
      <c r="AF439" s="26">
        <v>0</v>
      </c>
      <c r="AG439" s="14"/>
      <c r="AH439" s="14"/>
      <c r="AI439" s="26">
        <v>0</v>
      </c>
      <c r="AJ439" s="14"/>
      <c r="AK439" s="14"/>
      <c r="AL439" s="26">
        <f>BC439</f>
        <v>0</v>
      </c>
      <c r="AM439" s="14"/>
      <c r="AN439" s="14"/>
      <c r="AO439" s="26">
        <f>AC439+AF439+AI439+AL439</f>
        <v>0</v>
      </c>
      <c r="AP439" s="14"/>
      <c r="AQ439" s="14"/>
      <c r="AR439" s="30">
        <v>0</v>
      </c>
      <c r="AS439" s="14"/>
      <c r="AT439" s="14"/>
      <c r="AU439" s="26">
        <v>0</v>
      </c>
      <c r="AV439" s="10"/>
      <c r="AW439" s="14"/>
      <c r="AX439" s="26">
        <v>0</v>
      </c>
      <c r="AY439" s="14"/>
      <c r="AZ439" s="14"/>
      <c r="BA439" s="30">
        <f>AR439+AU439+AX439</f>
        <v>0</v>
      </c>
      <c r="BC439" s="1">
        <v>0</v>
      </c>
      <c r="BD439" s="1">
        <v>0</v>
      </c>
      <c r="BF439" s="1" t="b">
        <f>IF(AND(AC439=0,AF439=0,AI439=0,AL439=0),TRUE,FALSE)</f>
        <v>1</v>
      </c>
      <c r="BH439" s="1">
        <f t="shared" si="205"/>
        <v>0</v>
      </c>
    </row>
    <row r="440" spans="1:60" ht="14.25" hidden="1">
      <c r="A440" s="1" t="s">
        <v>625</v>
      </c>
      <c r="B440" s="96" t="s">
        <v>431</v>
      </c>
      <c r="C440" s="89" t="s">
        <v>508</v>
      </c>
      <c r="D440" s="97"/>
      <c r="E440" s="98">
        <f t="shared" si="240"/>
        <v>0</v>
      </c>
      <c r="F440" s="97"/>
      <c r="G440" s="97"/>
      <c r="H440" s="98">
        <f t="shared" si="250"/>
        <v>0</v>
      </c>
      <c r="I440" s="97"/>
      <c r="J440" s="97"/>
      <c r="K440" s="98">
        <f t="shared" si="241"/>
        <v>0</v>
      </c>
      <c r="L440" s="97"/>
      <c r="M440" s="97"/>
      <c r="N440" s="98">
        <f t="shared" si="242"/>
        <v>0</v>
      </c>
      <c r="O440" s="97"/>
      <c r="P440" s="97"/>
      <c r="Q440" s="99">
        <f t="shared" si="243"/>
        <v>0</v>
      </c>
      <c r="R440" s="97"/>
      <c r="S440" s="97"/>
      <c r="T440" s="98">
        <f t="shared" si="251"/>
        <v>0</v>
      </c>
      <c r="U440" s="97"/>
      <c r="V440" s="97"/>
      <c r="W440" s="98">
        <f t="shared" si="244"/>
        <v>0</v>
      </c>
      <c r="X440" s="92"/>
      <c r="Y440" s="97"/>
      <c r="Z440" s="98">
        <f t="shared" si="245"/>
        <v>0</v>
      </c>
      <c r="AB440" s="14"/>
      <c r="AC440" s="39">
        <v>0</v>
      </c>
      <c r="AD440" s="14"/>
      <c r="AE440" s="14"/>
      <c r="AF440" s="26">
        <v>0</v>
      </c>
      <c r="AG440" s="14"/>
      <c r="AH440" s="14"/>
      <c r="AI440" s="26">
        <v>0</v>
      </c>
      <c r="AJ440" s="14"/>
      <c r="AK440" s="14"/>
      <c r="AL440" s="26">
        <f t="shared" si="246"/>
        <v>0</v>
      </c>
      <c r="AM440" s="14"/>
      <c r="AN440" s="14"/>
      <c r="AO440" s="26">
        <f t="shared" si="247"/>
        <v>0</v>
      </c>
      <c r="AP440" s="14"/>
      <c r="AQ440" s="14"/>
      <c r="AR440" s="30">
        <v>0</v>
      </c>
      <c r="AS440" s="14"/>
      <c r="AT440" s="14"/>
      <c r="AU440" s="26">
        <v>0</v>
      </c>
      <c r="AV440" s="10"/>
      <c r="AW440" s="14"/>
      <c r="AX440" s="26">
        <v>0</v>
      </c>
      <c r="AY440" s="14"/>
      <c r="AZ440" s="14"/>
      <c r="BA440" s="30">
        <f t="shared" si="248"/>
        <v>0</v>
      </c>
      <c r="BC440" s="1">
        <v>0</v>
      </c>
      <c r="BD440" s="1">
        <v>0</v>
      </c>
      <c r="BF440" s="1" t="b">
        <f t="shared" si="249"/>
        <v>1</v>
      </c>
      <c r="BH440" s="1">
        <f t="shared" si="205"/>
        <v>0</v>
      </c>
    </row>
    <row r="441" spans="1:60" s="61" customFormat="1" ht="14.25" hidden="1" outlineLevel="1">
      <c r="A441" s="61" t="s">
        <v>271</v>
      </c>
      <c r="B441" s="107" t="s">
        <v>272</v>
      </c>
      <c r="C441" s="107"/>
      <c r="D441" s="107"/>
      <c r="E441" s="108">
        <f t="shared" si="240"/>
        <v>0</v>
      </c>
      <c r="F441" s="107"/>
      <c r="G441" s="107"/>
      <c r="H441" s="108">
        <f t="shared" si="250"/>
        <v>0</v>
      </c>
      <c r="I441" s="107"/>
      <c r="J441" s="107"/>
      <c r="K441" s="108">
        <f>ROUND(AI441,round_as_displayed)</f>
        <v>780</v>
      </c>
      <c r="L441" s="107"/>
      <c r="M441" s="107"/>
      <c r="N441" s="108">
        <f>ROUND(AL441,round_as_displayed)</f>
        <v>0</v>
      </c>
      <c r="O441" s="107"/>
      <c r="P441" s="107"/>
      <c r="Q441" s="108">
        <f>E441+H441+K441+N441</f>
        <v>780</v>
      </c>
      <c r="R441" s="107"/>
      <c r="S441" s="107"/>
      <c r="T441" s="108">
        <f t="shared" si="251"/>
        <v>0</v>
      </c>
      <c r="U441" s="107"/>
      <c r="V441" s="107"/>
      <c r="W441" s="108">
        <f>ROUND(AU441,round_as_displayed)</f>
        <v>780</v>
      </c>
      <c r="X441" s="107"/>
      <c r="Y441" s="107"/>
      <c r="Z441" s="108">
        <f>ROUND(AX441,round_as_displayed)</f>
        <v>0</v>
      </c>
      <c r="AC441" s="61">
        <v>0</v>
      </c>
      <c r="AF441" s="61">
        <v>0</v>
      </c>
      <c r="AI441" s="61">
        <v>780</v>
      </c>
      <c r="AO441" s="61">
        <f>AC441+AF441+AI441+AL441</f>
        <v>780</v>
      </c>
      <c r="AR441" s="61">
        <v>0</v>
      </c>
      <c r="AU441" s="61">
        <v>780</v>
      </c>
      <c r="AX441" s="61">
        <v>0</v>
      </c>
      <c r="BA441" s="61">
        <f>AR441+AU441+AX441</f>
        <v>780</v>
      </c>
      <c r="BC441" s="61">
        <v>0</v>
      </c>
      <c r="BD441" s="63">
        <v>0</v>
      </c>
      <c r="BE441" s="63"/>
      <c r="BF441" s="61" t="b">
        <f>IF(AND(AC441=0,AF441=0,AI441=0,AL441=0),TRUE,FALSE)</f>
        <v>0</v>
      </c>
      <c r="BH441" s="1">
        <f t="shared" si="205"/>
        <v>0</v>
      </c>
    </row>
    <row r="442" spans="1:60" ht="14.25" collapsed="1">
      <c r="A442" s="1" t="s">
        <v>47</v>
      </c>
      <c r="B442" s="50" t="s">
        <v>867</v>
      </c>
      <c r="C442" s="6" t="s">
        <v>508</v>
      </c>
      <c r="D442" s="14"/>
      <c r="E442" s="21">
        <f t="shared" si="240"/>
        <v>0</v>
      </c>
      <c r="F442" s="14"/>
      <c r="G442" s="14"/>
      <c r="H442" s="21">
        <f t="shared" si="250"/>
        <v>0</v>
      </c>
      <c r="I442" s="14"/>
      <c r="J442" s="14"/>
      <c r="K442" s="21">
        <f t="shared" si="241"/>
        <v>780</v>
      </c>
      <c r="L442" s="14"/>
      <c r="M442" s="14"/>
      <c r="N442" s="21">
        <f t="shared" si="242"/>
        <v>0</v>
      </c>
      <c r="O442" s="14"/>
      <c r="P442" s="14"/>
      <c r="Q442" s="30">
        <f t="shared" si="243"/>
        <v>780</v>
      </c>
      <c r="R442" s="14"/>
      <c r="S442" s="14"/>
      <c r="T442" s="21">
        <f t="shared" si="251"/>
        <v>0</v>
      </c>
      <c r="U442" s="14"/>
      <c r="V442" s="14"/>
      <c r="W442" s="21">
        <f t="shared" si="244"/>
        <v>780</v>
      </c>
      <c r="X442" s="10"/>
      <c r="Y442" s="14"/>
      <c r="Z442" s="21">
        <f t="shared" si="245"/>
        <v>0</v>
      </c>
      <c r="AB442" s="14"/>
      <c r="AC442" s="39">
        <v>0</v>
      </c>
      <c r="AD442" s="14"/>
      <c r="AE442" s="14"/>
      <c r="AF442" s="26">
        <v>0</v>
      </c>
      <c r="AG442" s="14"/>
      <c r="AH442" s="14"/>
      <c r="AI442" s="26">
        <v>780</v>
      </c>
      <c r="AJ442" s="14"/>
      <c r="AK442" s="14"/>
      <c r="AL442" s="26">
        <f t="shared" si="246"/>
        <v>0</v>
      </c>
      <c r="AM442" s="14"/>
      <c r="AN442" s="14"/>
      <c r="AO442" s="26">
        <f t="shared" si="247"/>
        <v>780</v>
      </c>
      <c r="AP442" s="14"/>
      <c r="AQ442" s="14"/>
      <c r="AR442" s="30">
        <v>0</v>
      </c>
      <c r="AS442" s="14"/>
      <c r="AT442" s="14"/>
      <c r="AU442" s="26">
        <v>780</v>
      </c>
      <c r="AV442" s="10"/>
      <c r="AW442" s="14"/>
      <c r="AX442" s="26">
        <v>0</v>
      </c>
      <c r="AY442" s="14"/>
      <c r="AZ442" s="14"/>
      <c r="BA442" s="30">
        <f t="shared" si="248"/>
        <v>780</v>
      </c>
      <c r="BC442" s="1">
        <v>0</v>
      </c>
      <c r="BD442" s="1">
        <v>0</v>
      </c>
      <c r="BF442" s="1" t="b">
        <f t="shared" si="249"/>
        <v>0</v>
      </c>
      <c r="BH442" s="1">
        <f t="shared" si="205"/>
        <v>0</v>
      </c>
    </row>
    <row r="443" spans="1:60" s="61" customFormat="1" ht="14.25" hidden="1" outlineLevel="1">
      <c r="A443" s="61" t="s">
        <v>164</v>
      </c>
      <c r="B443" s="107" t="s">
        <v>165</v>
      </c>
      <c r="C443" s="107"/>
      <c r="D443" s="107"/>
      <c r="E443" s="108">
        <f t="shared" si="240"/>
        <v>3848327</v>
      </c>
      <c r="F443" s="107"/>
      <c r="G443" s="107"/>
      <c r="H443" s="108">
        <f t="shared" si="250"/>
        <v>0</v>
      </c>
      <c r="I443" s="107"/>
      <c r="J443" s="107"/>
      <c r="K443" s="108">
        <f>ROUND(AI443,round_as_displayed)</f>
        <v>0</v>
      </c>
      <c r="L443" s="107"/>
      <c r="M443" s="107"/>
      <c r="N443" s="108">
        <f>ROUND(AL443,round_as_displayed)</f>
        <v>0</v>
      </c>
      <c r="O443" s="107"/>
      <c r="P443" s="107"/>
      <c r="Q443" s="108">
        <f>E443+H443+K443+N443</f>
        <v>3848327</v>
      </c>
      <c r="R443" s="107"/>
      <c r="S443" s="107"/>
      <c r="T443" s="108">
        <f t="shared" si="251"/>
        <v>2581552</v>
      </c>
      <c r="U443" s="107"/>
      <c r="V443" s="107"/>
      <c r="W443" s="108">
        <f>ROUND(AU443,round_as_displayed)</f>
        <v>918123</v>
      </c>
      <c r="X443" s="107"/>
      <c r="Y443" s="107"/>
      <c r="Z443" s="108">
        <f>ROUND(AX443,round_as_displayed)</f>
        <v>348718</v>
      </c>
      <c r="AC443" s="61">
        <v>3848326.89</v>
      </c>
      <c r="AF443" s="61">
        <v>0</v>
      </c>
      <c r="AI443" s="61">
        <v>0</v>
      </c>
      <c r="AO443" s="61">
        <f>AC443+AF443+AI443+AL443</f>
        <v>3848326.89</v>
      </c>
      <c r="AR443" s="61">
        <v>2581551.54</v>
      </c>
      <c r="AU443" s="61">
        <v>918122.77</v>
      </c>
      <c r="AX443" s="61">
        <v>348717.75</v>
      </c>
      <c r="BA443" s="61">
        <f>AR443+AU443+AX443</f>
        <v>3848392.06</v>
      </c>
      <c r="BC443" s="61">
        <v>65.17</v>
      </c>
      <c r="BD443" s="63">
        <v>0</v>
      </c>
      <c r="BE443" s="63"/>
      <c r="BF443" s="61" t="b">
        <f>IF(AND(AC443=0,AF443=0,AI443=0,AL443=0),TRUE,FALSE)</f>
        <v>0</v>
      </c>
      <c r="BH443" s="1">
        <f t="shared" si="205"/>
        <v>66</v>
      </c>
    </row>
    <row r="444" spans="1:60" ht="14.25" collapsed="1">
      <c r="A444" s="1" t="s">
        <v>869</v>
      </c>
      <c r="B444" s="96" t="s">
        <v>821</v>
      </c>
      <c r="C444" s="89" t="s">
        <v>508</v>
      </c>
      <c r="D444" s="97"/>
      <c r="E444" s="98">
        <f>ROUND(AC444,round_as_displayed)+1</f>
        <v>3848328</v>
      </c>
      <c r="F444" s="97"/>
      <c r="G444" s="97"/>
      <c r="H444" s="98">
        <f t="shared" si="250"/>
        <v>0</v>
      </c>
      <c r="I444" s="97"/>
      <c r="J444" s="97"/>
      <c r="K444" s="98">
        <f t="shared" si="241"/>
        <v>0</v>
      </c>
      <c r="L444" s="97"/>
      <c r="M444" s="97"/>
      <c r="N444" s="98">
        <f t="shared" si="242"/>
        <v>65</v>
      </c>
      <c r="O444" s="97"/>
      <c r="P444" s="97"/>
      <c r="Q444" s="99">
        <f t="shared" si="243"/>
        <v>3848393</v>
      </c>
      <c r="R444" s="97"/>
      <c r="S444" s="97"/>
      <c r="T444" s="98">
        <f t="shared" si="251"/>
        <v>2581552</v>
      </c>
      <c r="U444" s="97"/>
      <c r="V444" s="97"/>
      <c r="W444" s="98">
        <f t="shared" si="244"/>
        <v>918123</v>
      </c>
      <c r="X444" s="92"/>
      <c r="Y444" s="97"/>
      <c r="Z444" s="98">
        <f t="shared" si="245"/>
        <v>348718</v>
      </c>
      <c r="AB444" s="14"/>
      <c r="AC444" s="39">
        <v>3848326.89</v>
      </c>
      <c r="AD444" s="14"/>
      <c r="AE444" s="14"/>
      <c r="AF444" s="26">
        <v>0</v>
      </c>
      <c r="AG444" s="14"/>
      <c r="AH444" s="14"/>
      <c r="AI444" s="26">
        <v>0</v>
      </c>
      <c r="AJ444" s="14"/>
      <c r="AK444" s="14"/>
      <c r="AL444" s="26">
        <f t="shared" si="246"/>
        <v>65.17</v>
      </c>
      <c r="AM444" s="14"/>
      <c r="AN444" s="14"/>
      <c r="AO444" s="26">
        <f t="shared" si="247"/>
        <v>3848392.06</v>
      </c>
      <c r="AP444" s="14"/>
      <c r="AQ444" s="14"/>
      <c r="AR444" s="30">
        <v>2581551.54</v>
      </c>
      <c r="AS444" s="14"/>
      <c r="AT444" s="14"/>
      <c r="AU444" s="26">
        <v>918122.77</v>
      </c>
      <c r="AV444" s="10"/>
      <c r="AW444" s="14"/>
      <c r="AX444" s="26">
        <v>348717.75</v>
      </c>
      <c r="AY444" s="14"/>
      <c r="AZ444" s="14"/>
      <c r="BA444" s="30">
        <f t="shared" si="248"/>
        <v>3848392.06</v>
      </c>
      <c r="BC444" s="1">
        <v>65.17</v>
      </c>
      <c r="BD444" s="1">
        <v>0</v>
      </c>
      <c r="BF444" s="1" t="b">
        <f t="shared" si="249"/>
        <v>0</v>
      </c>
      <c r="BH444" s="1">
        <f t="shared" si="205"/>
        <v>0</v>
      </c>
    </row>
    <row r="445" spans="1:60" ht="14.25" hidden="1">
      <c r="A445" s="1" t="s">
        <v>26</v>
      </c>
      <c r="B445" s="96" t="s">
        <v>819</v>
      </c>
      <c r="C445" s="89" t="s">
        <v>508</v>
      </c>
      <c r="D445" s="97"/>
      <c r="E445" s="98">
        <f aca="true" t="shared" si="252" ref="E445:E452">ROUND(AC445,round_as_displayed)</f>
        <v>0</v>
      </c>
      <c r="F445" s="97"/>
      <c r="G445" s="97"/>
      <c r="H445" s="98">
        <f t="shared" si="250"/>
        <v>0</v>
      </c>
      <c r="I445" s="97"/>
      <c r="J445" s="97"/>
      <c r="K445" s="98">
        <f>ROUND(AI445,round_as_displayed)</f>
        <v>0</v>
      </c>
      <c r="L445" s="97"/>
      <c r="M445" s="97"/>
      <c r="N445" s="98">
        <f>ROUND(AL445,round_as_displayed)</f>
        <v>0</v>
      </c>
      <c r="O445" s="97"/>
      <c r="P445" s="97"/>
      <c r="Q445" s="99">
        <f>E445+H445+K445+N445</f>
        <v>0</v>
      </c>
      <c r="R445" s="97"/>
      <c r="S445" s="97"/>
      <c r="T445" s="98">
        <f t="shared" si="251"/>
        <v>0</v>
      </c>
      <c r="U445" s="97"/>
      <c r="V445" s="97"/>
      <c r="W445" s="98">
        <f>ROUND(AU445,round_as_displayed)</f>
        <v>0</v>
      </c>
      <c r="X445" s="92"/>
      <c r="Y445" s="97"/>
      <c r="Z445" s="98">
        <f>ROUND(AX445,round_as_displayed)</f>
        <v>0</v>
      </c>
      <c r="AB445" s="14"/>
      <c r="AC445" s="39">
        <v>0</v>
      </c>
      <c r="AD445" s="14"/>
      <c r="AE445" s="14"/>
      <c r="AF445" s="26">
        <v>0</v>
      </c>
      <c r="AG445" s="14"/>
      <c r="AH445" s="14"/>
      <c r="AI445" s="26">
        <v>0</v>
      </c>
      <c r="AJ445" s="14"/>
      <c r="AK445" s="14"/>
      <c r="AL445" s="26">
        <f t="shared" si="246"/>
        <v>0</v>
      </c>
      <c r="AM445" s="14"/>
      <c r="AN445" s="14"/>
      <c r="AO445" s="26">
        <f>AC445+AF445+AI445+AL445</f>
        <v>0</v>
      </c>
      <c r="AP445" s="14"/>
      <c r="AQ445" s="14"/>
      <c r="AR445" s="30">
        <v>0</v>
      </c>
      <c r="AS445" s="14"/>
      <c r="AT445" s="14"/>
      <c r="AU445" s="26">
        <v>0</v>
      </c>
      <c r="AV445" s="10"/>
      <c r="AW445" s="14"/>
      <c r="AX445" s="26">
        <v>0</v>
      </c>
      <c r="AY445" s="14"/>
      <c r="AZ445" s="14"/>
      <c r="BA445" s="30">
        <f>AR445+AU445+AX445</f>
        <v>0</v>
      </c>
      <c r="BC445" s="1">
        <v>0</v>
      </c>
      <c r="BD445" s="1">
        <v>0</v>
      </c>
      <c r="BF445" s="1" t="b">
        <f t="shared" si="249"/>
        <v>1</v>
      </c>
      <c r="BH445" s="1">
        <f t="shared" si="205"/>
        <v>0</v>
      </c>
    </row>
    <row r="446" spans="1:60" s="61" customFormat="1" ht="14.25" hidden="1" outlineLevel="1">
      <c r="A446" s="61" t="s">
        <v>273</v>
      </c>
      <c r="B446" s="107" t="s">
        <v>274</v>
      </c>
      <c r="C446" s="107"/>
      <c r="D446" s="107"/>
      <c r="E446" s="108">
        <f t="shared" si="252"/>
        <v>2483</v>
      </c>
      <c r="F446" s="107"/>
      <c r="G446" s="107"/>
      <c r="H446" s="108">
        <f t="shared" si="250"/>
        <v>0</v>
      </c>
      <c r="I446" s="107"/>
      <c r="J446" s="107"/>
      <c r="K446" s="108">
        <f>ROUND(AI446,round_as_displayed)</f>
        <v>0</v>
      </c>
      <c r="L446" s="107"/>
      <c r="M446" s="107"/>
      <c r="N446" s="108">
        <f>ROUND(AL446,round_as_displayed)</f>
        <v>0</v>
      </c>
      <c r="O446" s="107"/>
      <c r="P446" s="107"/>
      <c r="Q446" s="108">
        <f>E446+H446+K446+N446</f>
        <v>2483</v>
      </c>
      <c r="R446" s="107"/>
      <c r="S446" s="107"/>
      <c r="T446" s="108">
        <f t="shared" si="251"/>
        <v>0</v>
      </c>
      <c r="U446" s="107"/>
      <c r="V446" s="107"/>
      <c r="W446" s="108">
        <f>ROUND(AU446,round_as_displayed)</f>
        <v>2483</v>
      </c>
      <c r="X446" s="107"/>
      <c r="Y446" s="107"/>
      <c r="Z446" s="108">
        <f>ROUND(AX446,round_as_displayed)</f>
        <v>0</v>
      </c>
      <c r="AC446" s="61">
        <v>2482.95</v>
      </c>
      <c r="AF446" s="61">
        <v>0</v>
      </c>
      <c r="AI446" s="61">
        <v>0</v>
      </c>
      <c r="AO446" s="61">
        <f>AC446+AF446+AI446+AL446</f>
        <v>2482.95</v>
      </c>
      <c r="AR446" s="61">
        <v>0</v>
      </c>
      <c r="AU446" s="61">
        <v>2482.95</v>
      </c>
      <c r="AX446" s="61">
        <v>0</v>
      </c>
      <c r="BA446" s="61">
        <f>AR446+AU446+AX446</f>
        <v>2482.95</v>
      </c>
      <c r="BC446" s="61">
        <v>0</v>
      </c>
      <c r="BD446" s="63">
        <v>0</v>
      </c>
      <c r="BE446" s="63"/>
      <c r="BF446" s="61" t="b">
        <f>IF(AND(AC446=0,AF446=0,AI446=0,AL446=0),TRUE,FALSE)</f>
        <v>0</v>
      </c>
      <c r="BH446" s="1">
        <f t="shared" si="205"/>
        <v>0</v>
      </c>
    </row>
    <row r="447" spans="1:60" ht="14.25" collapsed="1">
      <c r="A447" s="1" t="s">
        <v>868</v>
      </c>
      <c r="B447" s="50" t="s">
        <v>432</v>
      </c>
      <c r="C447" s="6" t="s">
        <v>508</v>
      </c>
      <c r="D447" s="14"/>
      <c r="E447" s="21">
        <f t="shared" si="252"/>
        <v>2483</v>
      </c>
      <c r="F447" s="14"/>
      <c r="G447" s="14"/>
      <c r="H447" s="21">
        <f t="shared" si="250"/>
        <v>0</v>
      </c>
      <c r="I447" s="14"/>
      <c r="J447" s="14"/>
      <c r="K447" s="21">
        <f t="shared" si="241"/>
        <v>0</v>
      </c>
      <c r="L447" s="14"/>
      <c r="M447" s="14"/>
      <c r="N447" s="21">
        <f t="shared" si="242"/>
        <v>0</v>
      </c>
      <c r="O447" s="14"/>
      <c r="P447" s="14"/>
      <c r="Q447" s="30">
        <f t="shared" si="243"/>
        <v>2483</v>
      </c>
      <c r="R447" s="14"/>
      <c r="S447" s="14"/>
      <c r="T447" s="21">
        <f t="shared" si="251"/>
        <v>0</v>
      </c>
      <c r="U447" s="14"/>
      <c r="V447" s="14"/>
      <c r="W447" s="21">
        <f t="shared" si="244"/>
        <v>2483</v>
      </c>
      <c r="X447" s="10"/>
      <c r="Y447" s="14"/>
      <c r="Z447" s="21">
        <f t="shared" si="245"/>
        <v>0</v>
      </c>
      <c r="AB447" s="14"/>
      <c r="AC447" s="39">
        <v>2482.95</v>
      </c>
      <c r="AD447" s="14"/>
      <c r="AE447" s="14"/>
      <c r="AF447" s="26">
        <v>0</v>
      </c>
      <c r="AG447" s="14"/>
      <c r="AH447" s="14"/>
      <c r="AI447" s="26">
        <v>0</v>
      </c>
      <c r="AJ447" s="14"/>
      <c r="AK447" s="14"/>
      <c r="AL447" s="26">
        <f t="shared" si="246"/>
        <v>0</v>
      </c>
      <c r="AM447" s="14"/>
      <c r="AN447" s="14"/>
      <c r="AO447" s="26">
        <f t="shared" si="247"/>
        <v>2482.95</v>
      </c>
      <c r="AP447" s="14"/>
      <c r="AQ447" s="14"/>
      <c r="AR447" s="30">
        <v>0</v>
      </c>
      <c r="AS447" s="14"/>
      <c r="AT447" s="14"/>
      <c r="AU447" s="26">
        <v>2482.95</v>
      </c>
      <c r="AV447" s="10"/>
      <c r="AW447" s="14"/>
      <c r="AX447" s="26">
        <v>0</v>
      </c>
      <c r="AY447" s="14"/>
      <c r="AZ447" s="14"/>
      <c r="BA447" s="30">
        <f t="shared" si="248"/>
        <v>2482.95</v>
      </c>
      <c r="BC447" s="1">
        <v>0</v>
      </c>
      <c r="BD447" s="1">
        <v>0</v>
      </c>
      <c r="BF447" s="1" t="b">
        <f t="shared" si="249"/>
        <v>0</v>
      </c>
      <c r="BH447" s="1">
        <f t="shared" si="205"/>
        <v>0</v>
      </c>
    </row>
    <row r="448" spans="1:60" ht="14.25" hidden="1">
      <c r="A448" s="1" t="s">
        <v>871</v>
      </c>
      <c r="B448" s="96" t="s">
        <v>433</v>
      </c>
      <c r="C448" s="89" t="s">
        <v>508</v>
      </c>
      <c r="D448" s="97"/>
      <c r="E448" s="98">
        <f t="shared" si="252"/>
        <v>0</v>
      </c>
      <c r="F448" s="97"/>
      <c r="G448" s="97"/>
      <c r="H448" s="98">
        <f t="shared" si="250"/>
        <v>0</v>
      </c>
      <c r="I448" s="97"/>
      <c r="J448" s="97"/>
      <c r="K448" s="98">
        <f>ROUND(AI448,round_as_displayed)</f>
        <v>0</v>
      </c>
      <c r="L448" s="97"/>
      <c r="M448" s="97"/>
      <c r="N448" s="98">
        <f>ROUND(AL448,round_as_displayed)</f>
        <v>0</v>
      </c>
      <c r="O448" s="97"/>
      <c r="P448" s="97"/>
      <c r="Q448" s="99">
        <f>E448+H448+K448+N448</f>
        <v>0</v>
      </c>
      <c r="R448" s="97"/>
      <c r="S448" s="97"/>
      <c r="T448" s="98">
        <f t="shared" si="251"/>
        <v>0</v>
      </c>
      <c r="U448" s="97"/>
      <c r="V448" s="97"/>
      <c r="W448" s="98">
        <f>ROUND(AU448,round_as_displayed)</f>
        <v>0</v>
      </c>
      <c r="X448" s="92"/>
      <c r="Y448" s="97"/>
      <c r="Z448" s="98">
        <f>ROUND(AX448,round_as_displayed)</f>
        <v>0</v>
      </c>
      <c r="AB448" s="14"/>
      <c r="AC448" s="39">
        <v>0</v>
      </c>
      <c r="AD448" s="14"/>
      <c r="AE448" s="14"/>
      <c r="AF448" s="26">
        <v>0</v>
      </c>
      <c r="AG448" s="14"/>
      <c r="AH448" s="14"/>
      <c r="AI448" s="26">
        <v>0</v>
      </c>
      <c r="AJ448" s="14"/>
      <c r="AK448" s="14"/>
      <c r="AL448" s="26">
        <f>BC448</f>
        <v>0</v>
      </c>
      <c r="AM448" s="14"/>
      <c r="AN448" s="14"/>
      <c r="AO448" s="26">
        <f>AC448+AF448+AI448+AL448</f>
        <v>0</v>
      </c>
      <c r="AP448" s="14"/>
      <c r="AQ448" s="14"/>
      <c r="AR448" s="30">
        <v>0</v>
      </c>
      <c r="AS448" s="14"/>
      <c r="AT448" s="14"/>
      <c r="AU448" s="26">
        <v>0</v>
      </c>
      <c r="AV448" s="10"/>
      <c r="AW448" s="14"/>
      <c r="AX448" s="26">
        <v>0</v>
      </c>
      <c r="AY448" s="14"/>
      <c r="AZ448" s="14"/>
      <c r="BA448" s="30">
        <f>AR448+AU448+AX448</f>
        <v>0</v>
      </c>
      <c r="BC448" s="1">
        <v>0</v>
      </c>
      <c r="BD448" s="1">
        <v>0</v>
      </c>
      <c r="BF448" s="1" t="b">
        <f t="shared" si="249"/>
        <v>1</v>
      </c>
      <c r="BH448" s="1">
        <f t="shared" si="205"/>
        <v>0</v>
      </c>
    </row>
    <row r="449" spans="1:60" ht="14.25" hidden="1">
      <c r="A449" s="1" t="s">
        <v>48</v>
      </c>
      <c r="B449" s="96" t="s">
        <v>434</v>
      </c>
      <c r="C449" s="89" t="s">
        <v>508</v>
      </c>
      <c r="D449" s="97"/>
      <c r="E449" s="98">
        <f t="shared" si="252"/>
        <v>0</v>
      </c>
      <c r="F449" s="97"/>
      <c r="G449" s="97"/>
      <c r="H449" s="98">
        <f t="shared" si="250"/>
        <v>0</v>
      </c>
      <c r="I449" s="97"/>
      <c r="J449" s="97"/>
      <c r="K449" s="98">
        <f>ROUND(AI449,round_as_displayed)</f>
        <v>0</v>
      </c>
      <c r="L449" s="97"/>
      <c r="M449" s="97"/>
      <c r="N449" s="98">
        <f>ROUND(AL449,round_as_displayed)</f>
        <v>0</v>
      </c>
      <c r="O449" s="97"/>
      <c r="P449" s="97"/>
      <c r="Q449" s="99">
        <f>E449+H449+K449+N449</f>
        <v>0</v>
      </c>
      <c r="R449" s="97"/>
      <c r="S449" s="97"/>
      <c r="T449" s="98">
        <f t="shared" si="251"/>
        <v>0</v>
      </c>
      <c r="U449" s="97"/>
      <c r="V449" s="97"/>
      <c r="W449" s="98">
        <f>ROUND(AU449,round_as_displayed)</f>
        <v>0</v>
      </c>
      <c r="X449" s="92"/>
      <c r="Y449" s="97"/>
      <c r="Z449" s="98">
        <f>ROUND(AX449,round_as_displayed)</f>
        <v>0</v>
      </c>
      <c r="AB449" s="14"/>
      <c r="AC449" s="39">
        <v>0</v>
      </c>
      <c r="AD449" s="14"/>
      <c r="AE449" s="14"/>
      <c r="AF449" s="26">
        <v>0</v>
      </c>
      <c r="AG449" s="14"/>
      <c r="AH449" s="14"/>
      <c r="AI449" s="26">
        <v>0</v>
      </c>
      <c r="AJ449" s="14"/>
      <c r="AK449" s="14"/>
      <c r="AL449" s="26">
        <f>BC449</f>
        <v>0</v>
      </c>
      <c r="AM449" s="14"/>
      <c r="AN449" s="14"/>
      <c r="AO449" s="26">
        <f>AC449+AF449+AI449+AL449</f>
        <v>0</v>
      </c>
      <c r="AP449" s="14"/>
      <c r="AQ449" s="14"/>
      <c r="AR449" s="30">
        <v>0</v>
      </c>
      <c r="AS449" s="14"/>
      <c r="AT449" s="14"/>
      <c r="AU449" s="26">
        <v>0</v>
      </c>
      <c r="AV449" s="10"/>
      <c r="AW449" s="14"/>
      <c r="AX449" s="26">
        <v>0</v>
      </c>
      <c r="AY449" s="14"/>
      <c r="AZ449" s="14"/>
      <c r="BA449" s="30">
        <f>AR449+AU449+AX449</f>
        <v>0</v>
      </c>
      <c r="BC449" s="1">
        <v>0</v>
      </c>
      <c r="BD449" s="1">
        <v>0</v>
      </c>
      <c r="BF449" s="1" t="b">
        <f>IF(AND(AC449=0,AF449=0,AI449=0,AL449=0),TRUE,FALSE)</f>
        <v>1</v>
      </c>
      <c r="BH449" s="1">
        <f t="shared" si="205"/>
        <v>0</v>
      </c>
    </row>
    <row r="450" spans="1:60" ht="14.25" hidden="1">
      <c r="A450" s="1" t="s">
        <v>64</v>
      </c>
      <c r="B450" s="96" t="s">
        <v>695</v>
      </c>
      <c r="C450" s="89" t="s">
        <v>508</v>
      </c>
      <c r="D450" s="97"/>
      <c r="E450" s="98">
        <f t="shared" si="252"/>
        <v>0</v>
      </c>
      <c r="F450" s="97"/>
      <c r="G450" s="97"/>
      <c r="H450" s="98">
        <f t="shared" si="250"/>
        <v>0</v>
      </c>
      <c r="I450" s="97"/>
      <c r="J450" s="97"/>
      <c r="K450" s="98">
        <f>ROUND(AI450,round_as_displayed)</f>
        <v>0</v>
      </c>
      <c r="L450" s="97"/>
      <c r="M450" s="97"/>
      <c r="N450" s="98">
        <f>ROUND(AL450,round_as_displayed)</f>
        <v>0</v>
      </c>
      <c r="O450" s="97"/>
      <c r="P450" s="97"/>
      <c r="Q450" s="99">
        <f>E450+H450+K450+N450</f>
        <v>0</v>
      </c>
      <c r="R450" s="97"/>
      <c r="S450" s="97"/>
      <c r="T450" s="98">
        <f t="shared" si="251"/>
        <v>0</v>
      </c>
      <c r="U450" s="97"/>
      <c r="V450" s="97"/>
      <c r="W450" s="98">
        <f>ROUND(AU450,round_as_displayed)</f>
        <v>0</v>
      </c>
      <c r="X450" s="92"/>
      <c r="Y450" s="97"/>
      <c r="Z450" s="98">
        <f>ROUND(AX450,round_as_displayed)</f>
        <v>0</v>
      </c>
      <c r="AB450" s="14"/>
      <c r="AC450" s="39">
        <v>0</v>
      </c>
      <c r="AD450" s="14"/>
      <c r="AE450" s="14"/>
      <c r="AF450" s="26">
        <v>0</v>
      </c>
      <c r="AG450" s="14"/>
      <c r="AH450" s="14"/>
      <c r="AI450" s="26">
        <v>0</v>
      </c>
      <c r="AJ450" s="14"/>
      <c r="AK450" s="14"/>
      <c r="AL450" s="26">
        <f>BC450</f>
        <v>0</v>
      </c>
      <c r="AM450" s="14"/>
      <c r="AN450" s="14"/>
      <c r="AO450" s="26">
        <f>AC450+AF450+AI450+AL450</f>
        <v>0</v>
      </c>
      <c r="AP450" s="14"/>
      <c r="AQ450" s="14"/>
      <c r="AR450" s="30">
        <v>0</v>
      </c>
      <c r="AS450" s="14"/>
      <c r="AT450" s="14"/>
      <c r="AU450" s="26">
        <v>0</v>
      </c>
      <c r="AV450" s="10"/>
      <c r="AW450" s="14"/>
      <c r="AX450" s="26">
        <v>0</v>
      </c>
      <c r="AY450" s="14"/>
      <c r="AZ450" s="14"/>
      <c r="BA450" s="30">
        <f>AR450+AU450+AX450</f>
        <v>0</v>
      </c>
      <c r="BC450" s="1">
        <v>0</v>
      </c>
      <c r="BD450" s="1">
        <v>0</v>
      </c>
      <c r="BF450" s="1" t="b">
        <f>IF(AND(AC450=0,AF450=0,AI450=0,AL450=0),TRUE,FALSE)</f>
        <v>1</v>
      </c>
      <c r="BH450" s="1">
        <f t="shared" si="205"/>
        <v>0</v>
      </c>
    </row>
    <row r="451" spans="1:60" ht="14.25" hidden="1">
      <c r="A451" s="1" t="s">
        <v>63</v>
      </c>
      <c r="B451" s="96" t="s">
        <v>787</v>
      </c>
      <c r="C451" s="89" t="s">
        <v>508</v>
      </c>
      <c r="D451" s="97"/>
      <c r="E451" s="98">
        <f t="shared" si="252"/>
        <v>0</v>
      </c>
      <c r="F451" s="97"/>
      <c r="G451" s="97"/>
      <c r="H451" s="98">
        <f t="shared" si="250"/>
        <v>0</v>
      </c>
      <c r="I451" s="97"/>
      <c r="J451" s="97"/>
      <c r="K451" s="98">
        <f>ROUND(AI451,round_as_displayed)</f>
        <v>0</v>
      </c>
      <c r="L451" s="97"/>
      <c r="M451" s="97"/>
      <c r="N451" s="98">
        <f>ROUND(AL451,round_as_displayed)</f>
        <v>0</v>
      </c>
      <c r="O451" s="97"/>
      <c r="P451" s="97"/>
      <c r="Q451" s="99">
        <f>E451+H451+K451+N451</f>
        <v>0</v>
      </c>
      <c r="R451" s="97"/>
      <c r="S451" s="97"/>
      <c r="T451" s="98">
        <f t="shared" si="251"/>
        <v>0</v>
      </c>
      <c r="U451" s="97"/>
      <c r="V451" s="97"/>
      <c r="W451" s="98">
        <f>ROUND(AU451,round_as_displayed)</f>
        <v>0</v>
      </c>
      <c r="X451" s="92"/>
      <c r="Y451" s="97"/>
      <c r="Z451" s="98">
        <f>ROUND(AX451,round_as_displayed)</f>
        <v>0</v>
      </c>
      <c r="AB451" s="14"/>
      <c r="AC451" s="39">
        <v>0</v>
      </c>
      <c r="AD451" s="14"/>
      <c r="AE451" s="14"/>
      <c r="AF451" s="26">
        <v>0</v>
      </c>
      <c r="AG451" s="14"/>
      <c r="AH451" s="14"/>
      <c r="AI451" s="26">
        <v>0</v>
      </c>
      <c r="AJ451" s="14"/>
      <c r="AK451" s="14"/>
      <c r="AL451" s="26">
        <f>BC451</f>
        <v>0</v>
      </c>
      <c r="AM451" s="14"/>
      <c r="AN451" s="14"/>
      <c r="AO451" s="26">
        <f>AC451+AF451+AI451+AL451</f>
        <v>0</v>
      </c>
      <c r="AP451" s="14"/>
      <c r="AQ451" s="14"/>
      <c r="AR451" s="30">
        <v>0</v>
      </c>
      <c r="AS451" s="14"/>
      <c r="AT451" s="14"/>
      <c r="AU451" s="26">
        <v>0</v>
      </c>
      <c r="AV451" s="10"/>
      <c r="AW451" s="14"/>
      <c r="AX451" s="26">
        <v>0</v>
      </c>
      <c r="AY451" s="14"/>
      <c r="AZ451" s="14"/>
      <c r="BA451" s="30">
        <f>AR451+AU451+AX451</f>
        <v>0</v>
      </c>
      <c r="BC451" s="1">
        <v>0</v>
      </c>
      <c r="BD451" s="1">
        <v>0</v>
      </c>
      <c r="BF451" s="1" t="b">
        <f>IF(AND(AC451=0,AF451=0,AI451=0,AL451=0),TRUE,FALSE)</f>
        <v>1</v>
      </c>
      <c r="BH451" s="1">
        <f t="shared" si="205"/>
        <v>0</v>
      </c>
    </row>
    <row r="452" spans="1:60" ht="14.25" hidden="1">
      <c r="A452" s="1" t="s">
        <v>28</v>
      </c>
      <c r="B452" s="96" t="s">
        <v>27</v>
      </c>
      <c r="C452" s="89" t="s">
        <v>508</v>
      </c>
      <c r="D452" s="97"/>
      <c r="E452" s="98">
        <f t="shared" si="252"/>
        <v>0</v>
      </c>
      <c r="F452" s="97"/>
      <c r="G452" s="97"/>
      <c r="H452" s="98">
        <f t="shared" si="250"/>
        <v>0</v>
      </c>
      <c r="I452" s="97"/>
      <c r="J452" s="97"/>
      <c r="K452" s="98">
        <f>ROUND(AI452,round_as_displayed)</f>
        <v>0</v>
      </c>
      <c r="L452" s="97"/>
      <c r="M452" s="97"/>
      <c r="N452" s="98">
        <f>ROUND(AL452,round_as_displayed)</f>
        <v>0</v>
      </c>
      <c r="O452" s="97"/>
      <c r="P452" s="97"/>
      <c r="Q452" s="99">
        <f>E452+H452+K452+N452</f>
        <v>0</v>
      </c>
      <c r="R452" s="97"/>
      <c r="S452" s="97"/>
      <c r="T452" s="98">
        <f t="shared" si="251"/>
        <v>0</v>
      </c>
      <c r="U452" s="97"/>
      <c r="V452" s="97"/>
      <c r="W452" s="98">
        <f>ROUND(AU452,round_as_displayed)</f>
        <v>0</v>
      </c>
      <c r="X452" s="92"/>
      <c r="Y452" s="97"/>
      <c r="Z452" s="98">
        <f>ROUND(AX452,round_as_displayed)</f>
        <v>0</v>
      </c>
      <c r="AB452" s="14"/>
      <c r="AC452" s="39">
        <v>0</v>
      </c>
      <c r="AD452" s="14"/>
      <c r="AE452" s="14"/>
      <c r="AF452" s="26">
        <v>0</v>
      </c>
      <c r="AG452" s="14"/>
      <c r="AH452" s="14"/>
      <c r="AI452" s="26">
        <v>0</v>
      </c>
      <c r="AJ452" s="14"/>
      <c r="AK452" s="14"/>
      <c r="AL452" s="26">
        <f>BC452</f>
        <v>0</v>
      </c>
      <c r="AM452" s="14"/>
      <c r="AN452" s="14"/>
      <c r="AO452" s="26">
        <f>AC452+AF452+AI452+AL452</f>
        <v>0</v>
      </c>
      <c r="AP452" s="14"/>
      <c r="AQ452" s="14"/>
      <c r="AR452" s="30">
        <v>0</v>
      </c>
      <c r="AS452" s="14"/>
      <c r="AT452" s="14"/>
      <c r="AU452" s="26">
        <v>0</v>
      </c>
      <c r="AV452" s="10"/>
      <c r="AW452" s="14"/>
      <c r="AX452" s="26">
        <v>0</v>
      </c>
      <c r="AY452" s="14"/>
      <c r="AZ452" s="14"/>
      <c r="BA452" s="30">
        <f>AR452+AU452+AX452</f>
        <v>0</v>
      </c>
      <c r="BC452" s="1">
        <v>0</v>
      </c>
      <c r="BD452" s="1">
        <v>0</v>
      </c>
      <c r="BF452" s="1" t="b">
        <f>IF(AND(AC452=0,AF452=0,AI452=0,AL452=0),TRUE,FALSE)</f>
        <v>1</v>
      </c>
      <c r="BH452" s="1">
        <f t="shared" si="205"/>
        <v>0</v>
      </c>
    </row>
    <row r="453" spans="2:60" ht="14.25">
      <c r="B453" s="101" t="s">
        <v>18</v>
      </c>
      <c r="C453" s="89" t="s">
        <v>508</v>
      </c>
      <c r="D453" s="102"/>
      <c r="E453" s="103">
        <f>E435+E438+E440+E442+E444+E447+E448+E445+E452+E439+E449+E417+E451+E450+E436+E418+E434+E422+E424+E426+E432</f>
        <v>5430934</v>
      </c>
      <c r="F453" s="89" t="s">
        <v>508</v>
      </c>
      <c r="G453" s="102"/>
      <c r="H453" s="103">
        <f>H435+H438+H440+H442+H444+H447+H448+H445+H452+H439+H449+H417+H451+H450+H436+H418+H434+H422+H424+H426+H432</f>
        <v>36960</v>
      </c>
      <c r="I453" s="89" t="s">
        <v>508</v>
      </c>
      <c r="J453" s="102"/>
      <c r="K453" s="103">
        <f>K435+K438+K440+K442+K444+K447+K448+K445+K452+K439+K449+K417+K451+K450+K436+K418+K434+K422+K424+K426+K432</f>
        <v>2160</v>
      </c>
      <c r="L453" s="89" t="s">
        <v>508</v>
      </c>
      <c r="M453" s="102"/>
      <c r="N453" s="103">
        <f>N435+N438+N440+N442+N444+N447+N448+N445+N452+N439+N449+N417+N451+N450+N436+N418+N434+N422+N424+N426+N432</f>
        <v>17643</v>
      </c>
      <c r="O453" s="89" t="s">
        <v>508</v>
      </c>
      <c r="P453" s="102"/>
      <c r="Q453" s="103">
        <f>Q435+Q438+Q440+Q442+Q444+Q447+Q448+Q445+Q452+Q439+Q449+Q417+Q451+Q450+Q436+Q418+Q434+Q422+Q424+Q426+Q432</f>
        <v>5487697</v>
      </c>
      <c r="R453" s="89" t="s">
        <v>508</v>
      </c>
      <c r="S453" s="102"/>
      <c r="T453" s="103">
        <f>T435+T438+T440+T442+T444+T447+T448+T445+T452+T439+T449+T417+T451+T450+T436+T418+T434+T422+T424+T426+T432</f>
        <v>2942632</v>
      </c>
      <c r="U453" s="89" t="s">
        <v>508</v>
      </c>
      <c r="V453" s="102"/>
      <c r="W453" s="103">
        <f>W435+W438+W440+W442+W444+W447+W448+W445+W452+W439+W449+W417+W451+W450+W436+W418+W434+W422+W424+W426+W432</f>
        <v>2136285</v>
      </c>
      <c r="X453" s="89" t="s">
        <v>508</v>
      </c>
      <c r="Y453" s="102"/>
      <c r="Z453" s="103">
        <f>Z435+Z438+Z440+Z442+Z444+Z447+Z448+Z445+Z452+Z439+Z449+Z417+Z451+Z450+Z436+Z418+Z434+Z422+Z424+Z426+Z432</f>
        <v>408780</v>
      </c>
      <c r="AA453" s="6" t="s">
        <v>508</v>
      </c>
      <c r="AB453" s="7"/>
      <c r="AC453" s="22">
        <f>AC435+AC438+AC440+AC442+AC444+AC447+AC448+AC445+AC452+AC439+AC449+AC417+AC451+AC450+AC436+AC418+AC434</f>
        <v>3850809.8400000003</v>
      </c>
      <c r="AD453" s="6" t="s">
        <v>508</v>
      </c>
      <c r="AE453" s="7"/>
      <c r="AF453" s="22">
        <f>AF435+AF438+AF440+AF442+AF444+AF447+AF448+AF445+AF452+AF439+AF449+AF417+AF451+AF450+AF436+AF418+AF434</f>
        <v>0</v>
      </c>
      <c r="AG453" s="6" t="s">
        <v>508</v>
      </c>
      <c r="AH453" s="7"/>
      <c r="AI453" s="22">
        <f>AI435+AI438+AI440+AI442+AI444+AI447+AI448+AI445+AI452+AI439+AI449+AI417+AI451+AI450+AI436+AI418+AI434</f>
        <v>2159.99</v>
      </c>
      <c r="AJ453" s="6" t="s">
        <v>508</v>
      </c>
      <c r="AK453" s="7"/>
      <c r="AL453" s="22">
        <f>AL435+AL438+AL440+AL442+AL444+AL447+AL448+AL445+AL452+AL439+AL449+AL417+AL451+AL450+AL436+AL418+AL434</f>
        <v>65.17</v>
      </c>
      <c r="AM453" s="6" t="s">
        <v>508</v>
      </c>
      <c r="AN453" s="7"/>
      <c r="AO453" s="22">
        <f>AO435+AO438+AO440+AO442+AO444+AO447+AO448+AO445+AO452+AO439+AO449+AO417+AO451+AO450+AO436+AO418+AO434</f>
        <v>3853035.0000000005</v>
      </c>
      <c r="AP453" s="6" t="s">
        <v>508</v>
      </c>
      <c r="AQ453" s="7"/>
      <c r="AR453" s="22">
        <f>AR435+AR438+AR440+AR442+AR444+AR447+AR448+AR445+AR452+AR439+AR449+AR417+AR451+AR450+AR436+AR418+AR434</f>
        <v>2581551.54</v>
      </c>
      <c r="AS453" s="6" t="s">
        <v>508</v>
      </c>
      <c r="AT453" s="7"/>
      <c r="AU453" s="22">
        <f>AU435+AU438+AU440+AU442+AU444+AU447+AU448+AU445+AU452+AU439+AU449+AU417+AU451+AU450+AU436+AU418+AU434</f>
        <v>922765.71</v>
      </c>
      <c r="AV453" s="6" t="s">
        <v>508</v>
      </c>
      <c r="AW453" s="7"/>
      <c r="AX453" s="22">
        <f>AX435+AX438+AX440+AX442+AX444+AX447+AX448+AX445+AX452+AX439+AX449+AX417+AX451+AX450+AX436+AX418+AX434</f>
        <v>348717.75</v>
      </c>
      <c r="AY453" s="6" t="s">
        <v>508</v>
      </c>
      <c r="AZ453" s="7"/>
      <c r="BA453" s="22">
        <f>BA435+BA438+BA440+BA442+BA444+BA447+BA448+BA445+BA452+BA439+BA449+BA417+BA451+BA450+BA436+BA418+BA434</f>
        <v>3853035.0000000005</v>
      </c>
      <c r="BF453" s="1" t="b">
        <f>BF416</f>
        <v>0</v>
      </c>
      <c r="BH453" s="1">
        <f t="shared" si="205"/>
        <v>0</v>
      </c>
    </row>
    <row r="454" spans="2:60" ht="14.25" hidden="1">
      <c r="B454" s="96"/>
      <c r="C454" s="89"/>
      <c r="D454" s="89"/>
      <c r="E454" s="90"/>
      <c r="F454" s="89"/>
      <c r="G454" s="89"/>
      <c r="H454" s="90"/>
      <c r="I454" s="89"/>
      <c r="J454" s="89"/>
      <c r="K454" s="90"/>
      <c r="L454" s="89"/>
      <c r="M454" s="89"/>
      <c r="N454" s="90"/>
      <c r="O454" s="89"/>
      <c r="P454" s="89"/>
      <c r="Q454" s="90"/>
      <c r="R454" s="89"/>
      <c r="S454" s="89"/>
      <c r="T454" s="90"/>
      <c r="U454" s="89"/>
      <c r="V454" s="89"/>
      <c r="W454" s="90"/>
      <c r="X454" s="92"/>
      <c r="Y454" s="89"/>
      <c r="Z454" s="90"/>
      <c r="AV454" s="10"/>
      <c r="BH454" s="1">
        <f t="shared" si="205"/>
        <v>0</v>
      </c>
    </row>
    <row r="455" spans="2:60" ht="14.25" hidden="1">
      <c r="B455" s="94" t="s">
        <v>554</v>
      </c>
      <c r="C455" s="89"/>
      <c r="D455" s="89"/>
      <c r="E455" s="90"/>
      <c r="F455" s="89"/>
      <c r="G455" s="89"/>
      <c r="H455" s="90"/>
      <c r="I455" s="89"/>
      <c r="J455" s="89"/>
      <c r="K455" s="90"/>
      <c r="L455" s="89"/>
      <c r="M455" s="89"/>
      <c r="N455" s="90"/>
      <c r="O455" s="89"/>
      <c r="P455" s="89"/>
      <c r="Q455" s="90"/>
      <c r="R455" s="89"/>
      <c r="S455" s="89"/>
      <c r="T455" s="90"/>
      <c r="U455" s="89"/>
      <c r="V455" s="89"/>
      <c r="W455" s="90"/>
      <c r="X455" s="92"/>
      <c r="Y455" s="89"/>
      <c r="Z455" s="90"/>
      <c r="AV455" s="10"/>
      <c r="BF455" s="1" t="b">
        <f>IF(AND(BF456,BF469),TRUE,FALSE)</f>
        <v>1</v>
      </c>
      <c r="BH455" s="1">
        <f t="shared" si="205"/>
        <v>0</v>
      </c>
    </row>
    <row r="456" spans="1:60" ht="14.25" hidden="1">
      <c r="A456" s="1" t="s">
        <v>900</v>
      </c>
      <c r="B456" s="96" t="s">
        <v>839</v>
      </c>
      <c r="C456" s="89" t="s">
        <v>508</v>
      </c>
      <c r="D456" s="97"/>
      <c r="E456" s="98">
        <f aca="true" t="shared" si="253" ref="E456:E469">ROUND(AC456,round_as_displayed)</f>
        <v>0</v>
      </c>
      <c r="F456" s="97"/>
      <c r="G456" s="97"/>
      <c r="H456" s="98">
        <f aca="true" t="shared" si="254" ref="H456:H469">ROUND(AF456,round_as_displayed)</f>
        <v>0</v>
      </c>
      <c r="I456" s="97"/>
      <c r="J456" s="97"/>
      <c r="K456" s="98">
        <f aca="true" t="shared" si="255" ref="K456:K469">ROUND(AI456,round_as_displayed)</f>
        <v>0</v>
      </c>
      <c r="L456" s="97"/>
      <c r="M456" s="97"/>
      <c r="N456" s="98">
        <f aca="true" t="shared" si="256" ref="N456:N469">ROUND(AL456,round_as_displayed)</f>
        <v>0</v>
      </c>
      <c r="O456" s="97"/>
      <c r="P456" s="97"/>
      <c r="Q456" s="99">
        <f aca="true" t="shared" si="257" ref="Q456:Q469">E456+H456+K456+N456</f>
        <v>0</v>
      </c>
      <c r="R456" s="97"/>
      <c r="S456" s="97"/>
      <c r="T456" s="98">
        <f aca="true" t="shared" si="258" ref="T456:T469">ROUND(AR456,round_as_displayed)</f>
        <v>0</v>
      </c>
      <c r="U456" s="97"/>
      <c r="V456" s="97"/>
      <c r="W456" s="98">
        <f aca="true" t="shared" si="259" ref="W456:W469">ROUND(AU456,round_as_displayed)</f>
        <v>0</v>
      </c>
      <c r="X456" s="92"/>
      <c r="Y456" s="97"/>
      <c r="Z456" s="98">
        <f aca="true" t="shared" si="260" ref="Z456:Z469">ROUND(AX456,round_as_displayed)</f>
        <v>0</v>
      </c>
      <c r="AB456" s="14"/>
      <c r="AC456" s="39">
        <v>0</v>
      </c>
      <c r="AD456" s="14"/>
      <c r="AE456" s="14"/>
      <c r="AF456" s="26">
        <v>0</v>
      </c>
      <c r="AG456" s="14"/>
      <c r="AH456" s="14"/>
      <c r="AI456" s="26">
        <v>0</v>
      </c>
      <c r="AJ456" s="14"/>
      <c r="AK456" s="14"/>
      <c r="AL456" s="26">
        <f aca="true" t="shared" si="261" ref="AL456:AL469">BC456</f>
        <v>0</v>
      </c>
      <c r="AM456" s="14"/>
      <c r="AN456" s="14"/>
      <c r="AO456" s="26">
        <f aca="true" t="shared" si="262" ref="AO456:AO469">AC456+AF456+AI456+AL456</f>
        <v>0</v>
      </c>
      <c r="AP456" s="14"/>
      <c r="AQ456" s="14"/>
      <c r="AR456" s="30">
        <v>0</v>
      </c>
      <c r="AS456" s="14"/>
      <c r="AT456" s="14"/>
      <c r="AU456" s="26">
        <v>0</v>
      </c>
      <c r="AV456" s="10"/>
      <c r="AW456" s="14"/>
      <c r="AX456" s="26">
        <v>0</v>
      </c>
      <c r="AY456" s="14"/>
      <c r="AZ456" s="14"/>
      <c r="BA456" s="30">
        <f aca="true" t="shared" si="263" ref="BA456:BA469">AR456+AU456+AX456</f>
        <v>0</v>
      </c>
      <c r="BC456" s="1">
        <v>0</v>
      </c>
      <c r="BD456" s="1">
        <v>0</v>
      </c>
      <c r="BF456" s="1" t="b">
        <f aca="true" t="shared" si="264" ref="BF456:BF469">IF(AND(AC456=0,AF456=0,AI456=0,AL456=0),TRUE,FALSE)</f>
        <v>1</v>
      </c>
      <c r="BH456" s="1">
        <f t="shared" si="205"/>
        <v>0</v>
      </c>
    </row>
    <row r="457" spans="1:60" ht="14.25" hidden="1">
      <c r="A457" s="1" t="s">
        <v>91</v>
      </c>
      <c r="B457" s="96" t="s">
        <v>81</v>
      </c>
      <c r="C457" s="89" t="s">
        <v>508</v>
      </c>
      <c r="D457" s="97"/>
      <c r="E457" s="98">
        <f t="shared" si="253"/>
        <v>0</v>
      </c>
      <c r="F457" s="97"/>
      <c r="G457" s="97"/>
      <c r="H457" s="98">
        <f t="shared" si="254"/>
        <v>0</v>
      </c>
      <c r="I457" s="97"/>
      <c r="J457" s="97"/>
      <c r="K457" s="98">
        <f t="shared" si="255"/>
        <v>0</v>
      </c>
      <c r="L457" s="97"/>
      <c r="M457" s="97"/>
      <c r="N457" s="98">
        <f t="shared" si="256"/>
        <v>0</v>
      </c>
      <c r="O457" s="97"/>
      <c r="P457" s="97"/>
      <c r="Q457" s="99">
        <f t="shared" si="257"/>
        <v>0</v>
      </c>
      <c r="R457" s="97"/>
      <c r="S457" s="97"/>
      <c r="T457" s="98">
        <f t="shared" si="258"/>
        <v>0</v>
      </c>
      <c r="U457" s="97"/>
      <c r="V457" s="97"/>
      <c r="W457" s="98">
        <f t="shared" si="259"/>
        <v>0</v>
      </c>
      <c r="X457" s="92"/>
      <c r="Y457" s="97"/>
      <c r="Z457" s="98">
        <f t="shared" si="260"/>
        <v>0</v>
      </c>
      <c r="AB457" s="14"/>
      <c r="AC457" s="39">
        <v>0</v>
      </c>
      <c r="AD457" s="14"/>
      <c r="AE457" s="14"/>
      <c r="AF457" s="26">
        <v>0</v>
      </c>
      <c r="AG457" s="14"/>
      <c r="AH457" s="14"/>
      <c r="AI457" s="26">
        <v>0</v>
      </c>
      <c r="AJ457" s="14"/>
      <c r="AK457" s="14"/>
      <c r="AL457" s="26">
        <f t="shared" si="261"/>
        <v>0</v>
      </c>
      <c r="AM457" s="14"/>
      <c r="AN457" s="14"/>
      <c r="AO457" s="26">
        <f t="shared" si="262"/>
        <v>0</v>
      </c>
      <c r="AP457" s="14"/>
      <c r="AQ457" s="14"/>
      <c r="AR457" s="30">
        <v>0</v>
      </c>
      <c r="AS457" s="14"/>
      <c r="AT457" s="14"/>
      <c r="AU457" s="26">
        <v>0</v>
      </c>
      <c r="AV457" s="10"/>
      <c r="AW457" s="14"/>
      <c r="AX457" s="26">
        <v>0</v>
      </c>
      <c r="AY457" s="14"/>
      <c r="AZ457" s="14"/>
      <c r="BA457" s="30">
        <f t="shared" si="263"/>
        <v>0</v>
      </c>
      <c r="BC457" s="1">
        <v>0</v>
      </c>
      <c r="BD457" s="1">
        <v>0</v>
      </c>
      <c r="BF457" s="1" t="b">
        <f t="shared" si="264"/>
        <v>1</v>
      </c>
      <c r="BH457" s="1">
        <f t="shared" si="205"/>
        <v>0</v>
      </c>
    </row>
    <row r="458" spans="2:53" ht="14.25">
      <c r="B458" s="50"/>
      <c r="D458" s="14"/>
      <c r="E458" s="21"/>
      <c r="F458" s="14"/>
      <c r="G458" s="14"/>
      <c r="H458" s="21"/>
      <c r="I458" s="14"/>
      <c r="J458" s="14"/>
      <c r="K458" s="21"/>
      <c r="L458" s="14"/>
      <c r="M458" s="14"/>
      <c r="N458" s="21"/>
      <c r="O458" s="14"/>
      <c r="P458" s="14"/>
      <c r="Q458" s="30"/>
      <c r="R458" s="14"/>
      <c r="S458" s="14"/>
      <c r="T458" s="21"/>
      <c r="U458" s="14"/>
      <c r="V458" s="14"/>
      <c r="W458" s="21"/>
      <c r="X458" s="10"/>
      <c r="Y458" s="14"/>
      <c r="Z458" s="21"/>
      <c r="AB458" s="14"/>
      <c r="AC458" s="39"/>
      <c r="AD458" s="14"/>
      <c r="AE458" s="14"/>
      <c r="AF458" s="26"/>
      <c r="AG458" s="14"/>
      <c r="AH458" s="14"/>
      <c r="AI458" s="26"/>
      <c r="AJ458" s="14"/>
      <c r="AK458" s="14"/>
      <c r="AL458" s="26"/>
      <c r="AM458" s="14"/>
      <c r="AN458" s="14"/>
      <c r="AO458" s="26"/>
      <c r="AP458" s="14"/>
      <c r="AQ458" s="14"/>
      <c r="AR458" s="30"/>
      <c r="AS458" s="14"/>
      <c r="AT458" s="14"/>
      <c r="AU458" s="26"/>
      <c r="AV458" s="10"/>
      <c r="AW458" s="14"/>
      <c r="AX458" s="26"/>
      <c r="AY458" s="14"/>
      <c r="AZ458" s="14"/>
      <c r="BA458" s="30"/>
    </row>
    <row r="459" spans="1:60" s="61" customFormat="1" ht="14.25" hidden="1" outlineLevel="1">
      <c r="A459" s="61" t="s">
        <v>178</v>
      </c>
      <c r="B459" s="107" t="s">
        <v>179</v>
      </c>
      <c r="C459" s="107"/>
      <c r="D459" s="107"/>
      <c r="E459" s="108">
        <f>ROUND(AC459,round_as_displayed)</f>
        <v>60</v>
      </c>
      <c r="F459" s="107"/>
      <c r="G459" s="107"/>
      <c r="H459" s="108">
        <f>ROUND(AF459,round_as_displayed)</f>
        <v>0</v>
      </c>
      <c r="I459" s="107"/>
      <c r="J459" s="107"/>
      <c r="K459" s="108">
        <f>ROUND(AI459,round_as_displayed)</f>
        <v>0</v>
      </c>
      <c r="L459" s="107"/>
      <c r="M459" s="107"/>
      <c r="N459" s="108">
        <f>ROUND(AL459,round_as_displayed)</f>
        <v>0</v>
      </c>
      <c r="O459" s="107"/>
      <c r="P459" s="107"/>
      <c r="Q459" s="108">
        <f>E459+H459+K459+N459</f>
        <v>60</v>
      </c>
      <c r="R459" s="107"/>
      <c r="S459" s="107"/>
      <c r="T459" s="108">
        <f>ROUND(AR459,round_as_displayed)</f>
        <v>0</v>
      </c>
      <c r="U459" s="107"/>
      <c r="V459" s="107"/>
      <c r="W459" s="108">
        <f>ROUND(AU459,round_as_displayed)</f>
        <v>60</v>
      </c>
      <c r="X459" s="107"/>
      <c r="Y459" s="107"/>
      <c r="Z459" s="108">
        <f>ROUND(AX459,round_as_displayed)</f>
        <v>0</v>
      </c>
      <c r="AC459" s="61">
        <v>60</v>
      </c>
      <c r="AF459" s="61">
        <v>0</v>
      </c>
      <c r="AI459" s="61">
        <v>0</v>
      </c>
      <c r="AO459" s="61">
        <f>AC459+AF459+AI459+AL459</f>
        <v>60</v>
      </c>
      <c r="AR459" s="61">
        <v>0</v>
      </c>
      <c r="AU459" s="61">
        <v>60</v>
      </c>
      <c r="AX459" s="61">
        <v>0</v>
      </c>
      <c r="BA459" s="61">
        <f>AR459+AU459+AX459</f>
        <v>60</v>
      </c>
      <c r="BC459" s="61">
        <v>0</v>
      </c>
      <c r="BD459" s="63">
        <v>0</v>
      </c>
      <c r="BE459" s="63"/>
      <c r="BF459" s="61" t="b">
        <f>IF(AND(AC459=0,AF459=0,AI459=0,AL459=0),TRUE,FALSE)</f>
        <v>0</v>
      </c>
      <c r="BH459" s="1">
        <f t="shared" si="205"/>
        <v>0</v>
      </c>
    </row>
    <row r="460" spans="1:60" ht="14.25" collapsed="1">
      <c r="A460" s="1" t="s">
        <v>46</v>
      </c>
      <c r="B460" s="96" t="s">
        <v>179</v>
      </c>
      <c r="C460" s="89" t="s">
        <v>508</v>
      </c>
      <c r="D460" s="97"/>
      <c r="E460" s="98">
        <f t="shared" si="253"/>
        <v>60</v>
      </c>
      <c r="F460" s="97"/>
      <c r="G460" s="97"/>
      <c r="H460" s="98">
        <f t="shared" si="254"/>
        <v>0</v>
      </c>
      <c r="I460" s="97"/>
      <c r="J460" s="97"/>
      <c r="K460" s="98">
        <f t="shared" si="255"/>
        <v>0</v>
      </c>
      <c r="L460" s="97"/>
      <c r="M460" s="97"/>
      <c r="N460" s="98">
        <f t="shared" si="256"/>
        <v>0</v>
      </c>
      <c r="O460" s="97"/>
      <c r="P460" s="97"/>
      <c r="Q460" s="99">
        <f t="shared" si="257"/>
        <v>60</v>
      </c>
      <c r="R460" s="97"/>
      <c r="S460" s="97"/>
      <c r="T460" s="98">
        <f t="shared" si="258"/>
        <v>0</v>
      </c>
      <c r="U460" s="97"/>
      <c r="V460" s="97"/>
      <c r="W460" s="98">
        <f t="shared" si="259"/>
        <v>60</v>
      </c>
      <c r="X460" s="92"/>
      <c r="Y460" s="97"/>
      <c r="Z460" s="98">
        <f t="shared" si="260"/>
        <v>0</v>
      </c>
      <c r="AB460" s="14"/>
      <c r="AC460" s="39">
        <v>60</v>
      </c>
      <c r="AD460" s="14"/>
      <c r="AE460" s="14"/>
      <c r="AF460" s="26">
        <v>0</v>
      </c>
      <c r="AG460" s="14"/>
      <c r="AH460" s="14"/>
      <c r="AI460" s="26">
        <v>0</v>
      </c>
      <c r="AJ460" s="14"/>
      <c r="AK460" s="14"/>
      <c r="AL460" s="26">
        <f t="shared" si="261"/>
        <v>0</v>
      </c>
      <c r="AM460" s="14"/>
      <c r="AN460" s="14"/>
      <c r="AO460" s="26">
        <f t="shared" si="262"/>
        <v>60</v>
      </c>
      <c r="AP460" s="14"/>
      <c r="AQ460" s="14"/>
      <c r="AR460" s="30">
        <v>0</v>
      </c>
      <c r="AS460" s="14"/>
      <c r="AT460" s="14"/>
      <c r="AU460" s="26">
        <v>60</v>
      </c>
      <c r="AV460" s="10"/>
      <c r="AW460" s="14"/>
      <c r="AX460" s="26">
        <v>0</v>
      </c>
      <c r="AY460" s="14"/>
      <c r="AZ460" s="14"/>
      <c r="BA460" s="30">
        <f t="shared" si="263"/>
        <v>60</v>
      </c>
      <c r="BC460" s="1">
        <v>0</v>
      </c>
      <c r="BD460" s="1">
        <v>0</v>
      </c>
      <c r="BF460" s="1" t="b">
        <f t="shared" si="264"/>
        <v>0</v>
      </c>
      <c r="BH460" s="1">
        <f t="shared" si="205"/>
        <v>0</v>
      </c>
    </row>
    <row r="461" spans="1:60" s="61" customFormat="1" ht="14.25" hidden="1" outlineLevel="1">
      <c r="A461" s="61" t="s">
        <v>184</v>
      </c>
      <c r="B461" s="107" t="s">
        <v>185</v>
      </c>
      <c r="C461" s="107"/>
      <c r="D461" s="107"/>
      <c r="E461" s="108">
        <f>ROUND(AC461,round_as_displayed)</f>
        <v>19932</v>
      </c>
      <c r="F461" s="107"/>
      <c r="G461" s="107"/>
      <c r="H461" s="108">
        <f>ROUND(AF461,round_as_displayed)</f>
        <v>114446</v>
      </c>
      <c r="I461" s="107"/>
      <c r="J461" s="107"/>
      <c r="K461" s="108">
        <f>ROUND(AI461,round_as_displayed)</f>
        <v>48235</v>
      </c>
      <c r="L461" s="107"/>
      <c r="M461" s="107"/>
      <c r="N461" s="108">
        <f>ROUND(AL461,round_as_displayed)</f>
        <v>0</v>
      </c>
      <c r="O461" s="107"/>
      <c r="P461" s="107"/>
      <c r="Q461" s="108">
        <f>E461+H461+K461+N461</f>
        <v>182613</v>
      </c>
      <c r="R461" s="107"/>
      <c r="S461" s="107"/>
      <c r="T461" s="108">
        <f>ROUND(AR461,round_as_displayed)</f>
        <v>79481</v>
      </c>
      <c r="U461" s="107"/>
      <c r="V461" s="107"/>
      <c r="W461" s="108">
        <f>ROUND(AU461,round_as_displayed)</f>
        <v>87814</v>
      </c>
      <c r="X461" s="107"/>
      <c r="Y461" s="107"/>
      <c r="Z461" s="108">
        <f>ROUND(AX461,round_as_displayed)</f>
        <v>15317</v>
      </c>
      <c r="AC461" s="61">
        <v>19931.65</v>
      </c>
      <c r="AF461" s="61">
        <v>114445.82</v>
      </c>
      <c r="AI461" s="61">
        <v>48234.62</v>
      </c>
      <c r="AO461" s="61">
        <f>AC461+AF461+AI461+AL461</f>
        <v>182612.09</v>
      </c>
      <c r="AR461" s="61">
        <v>79480.54</v>
      </c>
      <c r="AU461" s="61">
        <v>87814.24</v>
      </c>
      <c r="AX461" s="61">
        <v>15317.31</v>
      </c>
      <c r="BA461" s="61">
        <f>AR461+AU461+AX461</f>
        <v>182612.09</v>
      </c>
      <c r="BC461" s="61">
        <v>0</v>
      </c>
      <c r="BD461" s="63">
        <v>-14.11</v>
      </c>
      <c r="BE461" s="63"/>
      <c r="BF461" s="61" t="b">
        <f>IF(AND(AC461=0,AF461=0,AI461=0,AL461=0),TRUE,FALSE)</f>
        <v>0</v>
      </c>
      <c r="BH461" s="1">
        <f t="shared" si="205"/>
        <v>-1</v>
      </c>
    </row>
    <row r="462" spans="1:60" ht="14.25" collapsed="1">
      <c r="A462" s="1" t="s">
        <v>88</v>
      </c>
      <c r="B462" s="50" t="s">
        <v>383</v>
      </c>
      <c r="C462" s="6" t="s">
        <v>508</v>
      </c>
      <c r="D462" s="14"/>
      <c r="E462" s="21">
        <f t="shared" si="253"/>
        <v>19932</v>
      </c>
      <c r="F462" s="14"/>
      <c r="G462" s="14"/>
      <c r="H462" s="21">
        <f>ROUND(AF462,round_as_displayed)</f>
        <v>114446</v>
      </c>
      <c r="I462" s="14"/>
      <c r="J462" s="14"/>
      <c r="K462" s="21">
        <f t="shared" si="255"/>
        <v>48235</v>
      </c>
      <c r="L462" s="14"/>
      <c r="M462" s="14"/>
      <c r="N462" s="21">
        <f t="shared" si="256"/>
        <v>0</v>
      </c>
      <c r="O462" s="14"/>
      <c r="P462" s="14"/>
      <c r="Q462" s="30">
        <f t="shared" si="257"/>
        <v>182613</v>
      </c>
      <c r="R462" s="14"/>
      <c r="S462" s="14"/>
      <c r="T462" s="21">
        <f t="shared" si="258"/>
        <v>79481</v>
      </c>
      <c r="U462" s="14"/>
      <c r="V462" s="14"/>
      <c r="W462" s="21">
        <f>ROUND(AU462,round_as_displayed)+1</f>
        <v>87815</v>
      </c>
      <c r="X462" s="10"/>
      <c r="Y462" s="14"/>
      <c r="Z462" s="21">
        <f t="shared" si="260"/>
        <v>15317</v>
      </c>
      <c r="AB462" s="14"/>
      <c r="AC462" s="39">
        <v>19931.65</v>
      </c>
      <c r="AD462" s="14"/>
      <c r="AE462" s="14"/>
      <c r="AF462" s="26">
        <v>114445.82</v>
      </c>
      <c r="AG462" s="14"/>
      <c r="AH462" s="14"/>
      <c r="AI462" s="26">
        <v>48234.62</v>
      </c>
      <c r="AJ462" s="14"/>
      <c r="AK462" s="14"/>
      <c r="AL462" s="26">
        <f t="shared" si="261"/>
        <v>0</v>
      </c>
      <c r="AM462" s="14"/>
      <c r="AN462" s="14"/>
      <c r="AO462" s="26">
        <f t="shared" si="262"/>
        <v>182612.09</v>
      </c>
      <c r="AP462" s="14"/>
      <c r="AQ462" s="14"/>
      <c r="AR462" s="30">
        <v>79480.54</v>
      </c>
      <c r="AS462" s="14"/>
      <c r="AT462" s="14"/>
      <c r="AU462" s="26">
        <v>87814.24</v>
      </c>
      <c r="AV462" s="10"/>
      <c r="AW462" s="14"/>
      <c r="AX462" s="26">
        <v>15317.31</v>
      </c>
      <c r="AY462" s="14"/>
      <c r="AZ462" s="14"/>
      <c r="BA462" s="30">
        <f t="shared" si="263"/>
        <v>182612.09</v>
      </c>
      <c r="BC462" s="1">
        <v>0</v>
      </c>
      <c r="BD462" s="1">
        <v>-14.11</v>
      </c>
      <c r="BF462" s="1" t="b">
        <f t="shared" si="264"/>
        <v>0</v>
      </c>
      <c r="BH462" s="1">
        <f t="shared" si="205"/>
        <v>0</v>
      </c>
    </row>
    <row r="463" spans="1:60" s="61" customFormat="1" ht="14.25" hidden="1" outlineLevel="1">
      <c r="A463" s="61" t="s">
        <v>190</v>
      </c>
      <c r="B463" s="107" t="s">
        <v>191</v>
      </c>
      <c r="C463" s="107"/>
      <c r="D463" s="107"/>
      <c r="E463" s="108">
        <f>ROUND(AC463,round_as_displayed)</f>
        <v>0</v>
      </c>
      <c r="F463" s="107"/>
      <c r="G463" s="107"/>
      <c r="H463" s="108">
        <f>ROUND(AF463,round_as_displayed)</f>
        <v>0</v>
      </c>
      <c r="I463" s="107"/>
      <c r="J463" s="107"/>
      <c r="K463" s="108">
        <f>ROUND(AI463,round_as_displayed)</f>
        <v>5000</v>
      </c>
      <c r="L463" s="107"/>
      <c r="M463" s="107"/>
      <c r="N463" s="108">
        <f>ROUND(AL463,round_as_displayed)</f>
        <v>0</v>
      </c>
      <c r="O463" s="107"/>
      <c r="P463" s="107"/>
      <c r="Q463" s="108">
        <f>E463+H463+K463+N463</f>
        <v>5000</v>
      </c>
      <c r="R463" s="107"/>
      <c r="S463" s="107"/>
      <c r="T463" s="108">
        <f>ROUND(AR463,round_as_displayed)</f>
        <v>5000</v>
      </c>
      <c r="U463" s="107"/>
      <c r="V463" s="107"/>
      <c r="W463" s="108">
        <f>ROUND(AU463,round_as_displayed)</f>
        <v>0</v>
      </c>
      <c r="X463" s="107"/>
      <c r="Y463" s="107"/>
      <c r="Z463" s="108">
        <f>ROUND(AX463,round_as_displayed)</f>
        <v>0</v>
      </c>
      <c r="AC463" s="61">
        <v>0</v>
      </c>
      <c r="AF463" s="61">
        <v>0</v>
      </c>
      <c r="AI463" s="61">
        <v>5000</v>
      </c>
      <c r="AO463" s="61">
        <f>AC463+AF463+AI463+AL463</f>
        <v>5000</v>
      </c>
      <c r="AR463" s="61">
        <v>5000</v>
      </c>
      <c r="AU463" s="61">
        <v>0</v>
      </c>
      <c r="AX463" s="61">
        <v>0</v>
      </c>
      <c r="BA463" s="61">
        <f>AR463+AU463+AX463</f>
        <v>5000</v>
      </c>
      <c r="BC463" s="61">
        <v>0</v>
      </c>
      <c r="BD463" s="63">
        <v>0</v>
      </c>
      <c r="BE463" s="63"/>
      <c r="BF463" s="61" t="b">
        <f>IF(AND(AC463=0,AF463=0,AI463=0,AL463=0),TRUE,FALSE)</f>
        <v>0</v>
      </c>
      <c r="BH463" s="1">
        <f t="shared" si="205"/>
        <v>0</v>
      </c>
    </row>
    <row r="464" spans="1:60" ht="14.25" collapsed="1">
      <c r="A464" s="1" t="s">
        <v>89</v>
      </c>
      <c r="B464" s="96" t="s">
        <v>76</v>
      </c>
      <c r="C464" s="89" t="s">
        <v>508</v>
      </c>
      <c r="D464" s="97"/>
      <c r="E464" s="98">
        <f t="shared" si="253"/>
        <v>0</v>
      </c>
      <c r="F464" s="97"/>
      <c r="G464" s="97"/>
      <c r="H464" s="98">
        <f t="shared" si="254"/>
        <v>0</v>
      </c>
      <c r="I464" s="97"/>
      <c r="J464" s="97"/>
      <c r="K464" s="98">
        <f t="shared" si="255"/>
        <v>5000</v>
      </c>
      <c r="L464" s="97"/>
      <c r="M464" s="97"/>
      <c r="N464" s="98">
        <f t="shared" si="256"/>
        <v>0</v>
      </c>
      <c r="O464" s="97"/>
      <c r="P464" s="97"/>
      <c r="Q464" s="99">
        <f t="shared" si="257"/>
        <v>5000</v>
      </c>
      <c r="R464" s="97"/>
      <c r="S464" s="97"/>
      <c r="T464" s="98">
        <f t="shared" si="258"/>
        <v>5000</v>
      </c>
      <c r="U464" s="97"/>
      <c r="V464" s="97"/>
      <c r="W464" s="98">
        <f t="shared" si="259"/>
        <v>0</v>
      </c>
      <c r="X464" s="113"/>
      <c r="Y464" s="97"/>
      <c r="Z464" s="98">
        <f t="shared" si="260"/>
        <v>0</v>
      </c>
      <c r="AA464" s="14"/>
      <c r="AB464" s="14"/>
      <c r="AC464" s="39">
        <v>0</v>
      </c>
      <c r="AD464" s="14"/>
      <c r="AE464" s="14"/>
      <c r="AF464" s="26">
        <v>0</v>
      </c>
      <c r="AG464" s="14"/>
      <c r="AH464" s="14"/>
      <c r="AI464" s="26">
        <v>5000</v>
      </c>
      <c r="AJ464" s="14"/>
      <c r="AK464" s="14"/>
      <c r="AL464" s="26">
        <f t="shared" si="261"/>
        <v>0</v>
      </c>
      <c r="AM464" s="14"/>
      <c r="AN464" s="14"/>
      <c r="AO464" s="26">
        <f t="shared" si="262"/>
        <v>5000</v>
      </c>
      <c r="AP464" s="14"/>
      <c r="AQ464" s="14"/>
      <c r="AR464" s="30">
        <v>5000</v>
      </c>
      <c r="AS464" s="14"/>
      <c r="AT464" s="14"/>
      <c r="AU464" s="26">
        <v>0</v>
      </c>
      <c r="AV464" s="33"/>
      <c r="AW464" s="14"/>
      <c r="AX464" s="26">
        <v>0</v>
      </c>
      <c r="AY464" s="14"/>
      <c r="AZ464" s="14"/>
      <c r="BA464" s="30">
        <f t="shared" si="263"/>
        <v>5000</v>
      </c>
      <c r="BC464" s="1">
        <v>0</v>
      </c>
      <c r="BD464" s="1">
        <v>0</v>
      </c>
      <c r="BF464" s="1" t="b">
        <f t="shared" si="264"/>
        <v>0</v>
      </c>
      <c r="BH464" s="1">
        <f t="shared" si="205"/>
        <v>0</v>
      </c>
    </row>
    <row r="465" spans="1:60" s="61" customFormat="1" ht="14.25" hidden="1" outlineLevel="1">
      <c r="A465" s="61" t="s">
        <v>188</v>
      </c>
      <c r="B465" s="107" t="s">
        <v>189</v>
      </c>
      <c r="C465" s="107"/>
      <c r="D465" s="107"/>
      <c r="E465" s="108">
        <f>ROUND(AC465,round_as_displayed)</f>
        <v>0</v>
      </c>
      <c r="F465" s="107"/>
      <c r="G465" s="107"/>
      <c r="H465" s="108">
        <f>ROUND(AF465,round_as_displayed)</f>
        <v>0</v>
      </c>
      <c r="I465" s="107"/>
      <c r="J465" s="107"/>
      <c r="K465" s="108">
        <f>ROUND(AI465,round_as_displayed)</f>
        <v>106</v>
      </c>
      <c r="L465" s="107"/>
      <c r="M465" s="107"/>
      <c r="N465" s="108">
        <f>ROUND(AL465,round_as_displayed)</f>
        <v>0</v>
      </c>
      <c r="O465" s="107"/>
      <c r="P465" s="107"/>
      <c r="Q465" s="108">
        <f>E465+H465+K465+N465</f>
        <v>106</v>
      </c>
      <c r="R465" s="107"/>
      <c r="S465" s="107"/>
      <c r="T465" s="108">
        <f>ROUND(AR465,round_as_displayed)</f>
        <v>0</v>
      </c>
      <c r="U465" s="107"/>
      <c r="V465" s="107"/>
      <c r="W465" s="108">
        <f>ROUND(AU465,round_as_displayed)</f>
        <v>0</v>
      </c>
      <c r="X465" s="107"/>
      <c r="Y465" s="107"/>
      <c r="Z465" s="108">
        <f>ROUND(AX465,round_as_displayed)</f>
        <v>106</v>
      </c>
      <c r="AC465" s="61">
        <v>0</v>
      </c>
      <c r="AF465" s="61">
        <v>0</v>
      </c>
      <c r="AI465" s="61">
        <v>106.16</v>
      </c>
      <c r="AO465" s="61">
        <f>AC465+AF465+AI465+AL465</f>
        <v>106.16</v>
      </c>
      <c r="AR465" s="61">
        <v>0</v>
      </c>
      <c r="AU465" s="61">
        <v>0</v>
      </c>
      <c r="AX465" s="61">
        <v>106.16</v>
      </c>
      <c r="BA465" s="61">
        <f>AR465+AU465+AX465</f>
        <v>106.16</v>
      </c>
      <c r="BC465" s="61">
        <v>0</v>
      </c>
      <c r="BD465" s="63">
        <v>491.49</v>
      </c>
      <c r="BE465" s="63"/>
      <c r="BF465" s="61" t="b">
        <f>IF(AND(AC465=0,AF465=0,AI465=0,AL465=0),TRUE,FALSE)</f>
        <v>0</v>
      </c>
      <c r="BH465" s="1">
        <f t="shared" si="205"/>
        <v>0</v>
      </c>
    </row>
    <row r="466" spans="1:60" s="61" customFormat="1" ht="14.25" hidden="1" outlineLevel="1">
      <c r="A466" s="61" t="s">
        <v>249</v>
      </c>
      <c r="B466" s="107" t="s">
        <v>275</v>
      </c>
      <c r="C466" s="107"/>
      <c r="D466" s="107"/>
      <c r="E466" s="108">
        <f>ROUND(AC466,round_as_displayed)</f>
        <v>17257</v>
      </c>
      <c r="F466" s="107"/>
      <c r="G466" s="107"/>
      <c r="H466" s="108">
        <f>ROUND(AF466,round_as_displayed)</f>
        <v>0</v>
      </c>
      <c r="I466" s="107"/>
      <c r="J466" s="107"/>
      <c r="K466" s="108">
        <f>ROUND(AI466,round_as_displayed)</f>
        <v>0</v>
      </c>
      <c r="L466" s="107"/>
      <c r="M466" s="107"/>
      <c r="N466" s="108">
        <f>ROUND(AL466,round_as_displayed)</f>
        <v>0</v>
      </c>
      <c r="O466" s="107"/>
      <c r="P466" s="107"/>
      <c r="Q466" s="108">
        <f>E466+H466+K466+N466</f>
        <v>17257</v>
      </c>
      <c r="R466" s="107"/>
      <c r="S466" s="107"/>
      <c r="T466" s="108">
        <f>ROUND(AR466,round_as_displayed)</f>
        <v>10079</v>
      </c>
      <c r="U466" s="107"/>
      <c r="V466" s="107"/>
      <c r="W466" s="108">
        <f>ROUND(AU466,round_as_displayed)</f>
        <v>3225</v>
      </c>
      <c r="X466" s="107"/>
      <c r="Y466" s="107"/>
      <c r="Z466" s="108">
        <f>ROUND(AX466,round_as_displayed)</f>
        <v>3952</v>
      </c>
      <c r="AC466" s="61">
        <v>17256.63</v>
      </c>
      <c r="AF466" s="61">
        <v>0</v>
      </c>
      <c r="AI466" s="61">
        <v>0</v>
      </c>
      <c r="AO466" s="61">
        <f>AC466+AF466+AI466+AL466</f>
        <v>17256.63</v>
      </c>
      <c r="AR466" s="61">
        <v>10079.26</v>
      </c>
      <c r="AU466" s="61">
        <v>3225.37</v>
      </c>
      <c r="AX466" s="61">
        <v>3952</v>
      </c>
      <c r="BA466" s="61">
        <f>AR466+AU466+AX466</f>
        <v>17256.63</v>
      </c>
      <c r="BC466" s="61">
        <v>0</v>
      </c>
      <c r="BD466" s="63">
        <v>0</v>
      </c>
      <c r="BE466" s="63"/>
      <c r="BF466" s="61" t="b">
        <f>IF(AND(AC466=0,AF466=0,AI466=0,AL466=0),TRUE,FALSE)</f>
        <v>0</v>
      </c>
      <c r="BH466" s="1">
        <f t="shared" si="205"/>
        <v>-1</v>
      </c>
    </row>
    <row r="467" spans="1:60" ht="14.25" collapsed="1">
      <c r="A467" s="1" t="s">
        <v>92</v>
      </c>
      <c r="B467" s="50" t="s">
        <v>189</v>
      </c>
      <c r="C467" s="6" t="s">
        <v>508</v>
      </c>
      <c r="D467" s="14"/>
      <c r="E467" s="21">
        <f>ROUND(AC467,round_as_displayed)-1</f>
        <v>17256</v>
      </c>
      <c r="F467" s="14"/>
      <c r="G467" s="14"/>
      <c r="H467" s="21">
        <f t="shared" si="254"/>
        <v>0</v>
      </c>
      <c r="I467" s="14"/>
      <c r="J467" s="14"/>
      <c r="K467" s="21">
        <f t="shared" si="255"/>
        <v>106</v>
      </c>
      <c r="L467" s="14"/>
      <c r="M467" s="14"/>
      <c r="N467" s="21">
        <f t="shared" si="256"/>
        <v>0</v>
      </c>
      <c r="O467" s="14"/>
      <c r="P467" s="14"/>
      <c r="Q467" s="30">
        <f t="shared" si="257"/>
        <v>17362</v>
      </c>
      <c r="R467" s="14"/>
      <c r="S467" s="14"/>
      <c r="T467" s="21">
        <f t="shared" si="258"/>
        <v>10079</v>
      </c>
      <c r="U467" s="14"/>
      <c r="V467" s="14"/>
      <c r="W467" s="21">
        <f t="shared" si="259"/>
        <v>3225</v>
      </c>
      <c r="X467" s="10"/>
      <c r="Y467" s="14"/>
      <c r="Z467" s="21">
        <f t="shared" si="260"/>
        <v>4058</v>
      </c>
      <c r="AB467" s="14"/>
      <c r="AC467" s="39">
        <v>17256.63</v>
      </c>
      <c r="AD467" s="14"/>
      <c r="AE467" s="14"/>
      <c r="AF467" s="26">
        <v>0</v>
      </c>
      <c r="AG467" s="14"/>
      <c r="AH467" s="14"/>
      <c r="AI467" s="26">
        <v>106.16</v>
      </c>
      <c r="AJ467" s="14"/>
      <c r="AK467" s="14"/>
      <c r="AL467" s="26">
        <f t="shared" si="261"/>
        <v>0</v>
      </c>
      <c r="AM467" s="14"/>
      <c r="AN467" s="14"/>
      <c r="AO467" s="26">
        <f t="shared" si="262"/>
        <v>17362.79</v>
      </c>
      <c r="AP467" s="14"/>
      <c r="AQ467" s="14"/>
      <c r="AR467" s="30">
        <v>10079.26</v>
      </c>
      <c r="AS467" s="14"/>
      <c r="AT467" s="14"/>
      <c r="AU467" s="26">
        <v>3225.37</v>
      </c>
      <c r="AV467" s="10"/>
      <c r="AW467" s="14"/>
      <c r="AX467" s="26">
        <v>4058.16</v>
      </c>
      <c r="AY467" s="14"/>
      <c r="AZ467" s="14"/>
      <c r="BA467" s="30">
        <f t="shared" si="263"/>
        <v>17362.79</v>
      </c>
      <c r="BC467" s="1">
        <v>0</v>
      </c>
      <c r="BD467" s="1">
        <v>491.49</v>
      </c>
      <c r="BF467" s="1" t="b">
        <f t="shared" si="264"/>
        <v>0</v>
      </c>
      <c r="BH467" s="1">
        <f t="shared" si="205"/>
        <v>0</v>
      </c>
    </row>
    <row r="468" spans="1:60" ht="14.25" hidden="1">
      <c r="A468" s="1" t="s">
        <v>90</v>
      </c>
      <c r="B468" s="96" t="s">
        <v>78</v>
      </c>
      <c r="C468" s="89" t="s">
        <v>508</v>
      </c>
      <c r="D468" s="97"/>
      <c r="E468" s="98">
        <f t="shared" si="253"/>
        <v>0</v>
      </c>
      <c r="F468" s="97"/>
      <c r="G468" s="97"/>
      <c r="H468" s="98">
        <f t="shared" si="254"/>
        <v>0</v>
      </c>
      <c r="I468" s="97"/>
      <c r="J468" s="97"/>
      <c r="K468" s="98">
        <f t="shared" si="255"/>
        <v>0</v>
      </c>
      <c r="L468" s="97"/>
      <c r="M468" s="97"/>
      <c r="N468" s="98">
        <f t="shared" si="256"/>
        <v>0</v>
      </c>
      <c r="O468" s="97"/>
      <c r="P468" s="97"/>
      <c r="Q468" s="99">
        <f t="shared" si="257"/>
        <v>0</v>
      </c>
      <c r="R468" s="97"/>
      <c r="S468" s="97"/>
      <c r="T468" s="98">
        <f t="shared" si="258"/>
        <v>0</v>
      </c>
      <c r="U468" s="97"/>
      <c r="V468" s="97"/>
      <c r="W468" s="98">
        <f t="shared" si="259"/>
        <v>0</v>
      </c>
      <c r="X468" s="113"/>
      <c r="Y468" s="97"/>
      <c r="Z468" s="98">
        <f t="shared" si="260"/>
        <v>0</v>
      </c>
      <c r="AA468" s="14"/>
      <c r="AB468" s="14"/>
      <c r="AC468" s="39">
        <v>0</v>
      </c>
      <c r="AD468" s="14"/>
      <c r="AE468" s="14"/>
      <c r="AF468" s="26">
        <v>0</v>
      </c>
      <c r="AG468" s="14"/>
      <c r="AH468" s="14"/>
      <c r="AI468" s="26">
        <v>0</v>
      </c>
      <c r="AJ468" s="14"/>
      <c r="AK468" s="14"/>
      <c r="AL468" s="26">
        <f t="shared" si="261"/>
        <v>0</v>
      </c>
      <c r="AM468" s="14"/>
      <c r="AN468" s="14"/>
      <c r="AO468" s="26">
        <f t="shared" si="262"/>
        <v>0</v>
      </c>
      <c r="AP468" s="14"/>
      <c r="AQ468" s="14"/>
      <c r="AR468" s="30">
        <v>0</v>
      </c>
      <c r="AS468" s="14"/>
      <c r="AT468" s="14"/>
      <c r="AU468" s="26">
        <v>0</v>
      </c>
      <c r="AV468" s="33"/>
      <c r="AW468" s="14"/>
      <c r="AX468" s="26">
        <v>0</v>
      </c>
      <c r="AY468" s="14"/>
      <c r="AZ468" s="14"/>
      <c r="BA468" s="30">
        <f t="shared" si="263"/>
        <v>0</v>
      </c>
      <c r="BC468" s="1">
        <v>0</v>
      </c>
      <c r="BD468" s="1">
        <v>0</v>
      </c>
      <c r="BF468" s="1" t="b">
        <f t="shared" si="264"/>
        <v>1</v>
      </c>
      <c r="BH468" s="1">
        <f aca="true" t="shared" si="265" ref="BH468:BH531">SUM(T468:Z468)-SUM(E468:N468)</f>
        <v>0</v>
      </c>
    </row>
    <row r="469" spans="1:60" ht="14.25" hidden="1">
      <c r="A469" s="1" t="s">
        <v>895</v>
      </c>
      <c r="B469" s="96" t="s">
        <v>384</v>
      </c>
      <c r="C469" s="89" t="s">
        <v>508</v>
      </c>
      <c r="D469" s="97"/>
      <c r="E469" s="98">
        <f t="shared" si="253"/>
        <v>0</v>
      </c>
      <c r="F469" s="97"/>
      <c r="G469" s="97"/>
      <c r="H469" s="98">
        <f t="shared" si="254"/>
        <v>0</v>
      </c>
      <c r="I469" s="97"/>
      <c r="J469" s="97"/>
      <c r="K469" s="98">
        <f t="shared" si="255"/>
        <v>0</v>
      </c>
      <c r="L469" s="97"/>
      <c r="M469" s="97"/>
      <c r="N469" s="98">
        <f t="shared" si="256"/>
        <v>0</v>
      </c>
      <c r="O469" s="97"/>
      <c r="P469" s="97"/>
      <c r="Q469" s="99">
        <f t="shared" si="257"/>
        <v>0</v>
      </c>
      <c r="R469" s="97"/>
      <c r="S469" s="97"/>
      <c r="T469" s="98">
        <f t="shared" si="258"/>
        <v>0</v>
      </c>
      <c r="U469" s="97"/>
      <c r="V469" s="97"/>
      <c r="W469" s="98">
        <f t="shared" si="259"/>
        <v>0</v>
      </c>
      <c r="X469" s="92"/>
      <c r="Y469" s="97"/>
      <c r="Z469" s="98">
        <f t="shared" si="260"/>
        <v>0</v>
      </c>
      <c r="AB469" s="14"/>
      <c r="AC469" s="39">
        <v>0</v>
      </c>
      <c r="AD469" s="14"/>
      <c r="AE469" s="14"/>
      <c r="AF469" s="26">
        <v>0</v>
      </c>
      <c r="AG469" s="14"/>
      <c r="AH469" s="14"/>
      <c r="AI469" s="26">
        <v>0</v>
      </c>
      <c r="AJ469" s="14"/>
      <c r="AK469" s="14"/>
      <c r="AL469" s="26">
        <f t="shared" si="261"/>
        <v>0</v>
      </c>
      <c r="AM469" s="14"/>
      <c r="AN469" s="14"/>
      <c r="AO469" s="26">
        <f t="shared" si="262"/>
        <v>0</v>
      </c>
      <c r="AP469" s="14"/>
      <c r="AQ469" s="14"/>
      <c r="AR469" s="30">
        <v>0</v>
      </c>
      <c r="AS469" s="14"/>
      <c r="AT469" s="14"/>
      <c r="AU469" s="26">
        <v>0</v>
      </c>
      <c r="AV469" s="10"/>
      <c r="AW469" s="14"/>
      <c r="AX469" s="26">
        <v>0</v>
      </c>
      <c r="AY469" s="14"/>
      <c r="AZ469" s="14"/>
      <c r="BA469" s="30">
        <f t="shared" si="263"/>
        <v>0</v>
      </c>
      <c r="BC469" s="1">
        <v>0</v>
      </c>
      <c r="BD469" s="1">
        <v>0</v>
      </c>
      <c r="BF469" s="1" t="b">
        <f t="shared" si="264"/>
        <v>1</v>
      </c>
      <c r="BH469" s="1">
        <f t="shared" si="265"/>
        <v>0</v>
      </c>
    </row>
    <row r="470" spans="2:60" ht="14.25">
      <c r="B470" s="101" t="s">
        <v>11</v>
      </c>
      <c r="C470" s="89" t="s">
        <v>508</v>
      </c>
      <c r="D470" s="102"/>
      <c r="E470" s="103">
        <f>E456+E469+E460+E457+E462+E464+E467+E468</f>
        <v>37248</v>
      </c>
      <c r="F470" s="89" t="s">
        <v>508</v>
      </c>
      <c r="G470" s="102"/>
      <c r="H470" s="103">
        <f>H456+H469+H460+H457+H462+H464+H467+H468</f>
        <v>114446</v>
      </c>
      <c r="I470" s="89" t="s">
        <v>508</v>
      </c>
      <c r="J470" s="102"/>
      <c r="K470" s="103">
        <f>K456+K469+K460+K457+K462+K464+K467+K468</f>
        <v>53341</v>
      </c>
      <c r="L470" s="89" t="s">
        <v>508</v>
      </c>
      <c r="M470" s="102"/>
      <c r="N470" s="103">
        <f>N456+N469+N460+N457+N462+N464+N467+N468</f>
        <v>0</v>
      </c>
      <c r="O470" s="89" t="s">
        <v>508</v>
      </c>
      <c r="P470" s="102"/>
      <c r="Q470" s="103">
        <f>Q456+Q469+Q460+Q457+Q462+Q464+Q467+Q468</f>
        <v>205035</v>
      </c>
      <c r="R470" s="89" t="s">
        <v>508</v>
      </c>
      <c r="S470" s="102"/>
      <c r="T470" s="103">
        <f>T456+T469+T460+T457+T462+T464+T467+T468</f>
        <v>94560</v>
      </c>
      <c r="U470" s="89" t="s">
        <v>508</v>
      </c>
      <c r="V470" s="102"/>
      <c r="W470" s="103">
        <f>W456+W469+W460+W457+W462+W464+W467+W468</f>
        <v>91100</v>
      </c>
      <c r="X470" s="89" t="s">
        <v>508</v>
      </c>
      <c r="Y470" s="102"/>
      <c r="Z470" s="103">
        <f>Z456+Z469+Z460+Z457+Z462+Z464+Z467+Z468</f>
        <v>19375</v>
      </c>
      <c r="AA470" s="6" t="s">
        <v>508</v>
      </c>
      <c r="AB470" s="7"/>
      <c r="AC470" s="22">
        <f>AC456+AC469+AC460+AC457+AC462+AC464+AC467+AC468</f>
        <v>37248.28</v>
      </c>
      <c r="AD470" s="6" t="s">
        <v>508</v>
      </c>
      <c r="AE470" s="7"/>
      <c r="AF470" s="22">
        <f>AF456+AF469+AF460+AF457+AF462+AF464+AF467+AF468</f>
        <v>114445.82</v>
      </c>
      <c r="AG470" s="6" t="s">
        <v>508</v>
      </c>
      <c r="AH470" s="7"/>
      <c r="AI470" s="22">
        <f>AI456+AI469+AI460+AI457+AI462+AI464+AI467+AI468</f>
        <v>53340.780000000006</v>
      </c>
      <c r="AJ470" s="6" t="s">
        <v>508</v>
      </c>
      <c r="AK470" s="7"/>
      <c r="AL470" s="22">
        <f>AL456+AL469+AL460+AL457+AL462+AL464+AL467+AL468</f>
        <v>0</v>
      </c>
      <c r="AM470" s="6" t="s">
        <v>508</v>
      </c>
      <c r="AN470" s="7"/>
      <c r="AO470" s="22">
        <f>AO456+AO469+AO460+AO457+AO462+AO464+AO467+AO468</f>
        <v>205034.88</v>
      </c>
      <c r="AP470" s="6" t="s">
        <v>508</v>
      </c>
      <c r="AQ470" s="7"/>
      <c r="AR470" s="22">
        <f>AR456+AR469+AR460+AR457+AR462+AR464+AR467+AR468</f>
        <v>94559.79999999999</v>
      </c>
      <c r="AS470" s="6" t="s">
        <v>508</v>
      </c>
      <c r="AT470" s="7"/>
      <c r="AU470" s="22">
        <f>AU456+AU469+AU460+AU457+AU462+AU464+AU467+AU468</f>
        <v>91099.61</v>
      </c>
      <c r="AV470" s="6" t="s">
        <v>508</v>
      </c>
      <c r="AW470" s="7"/>
      <c r="AX470" s="22">
        <f>AX456+AX469+AX460+AX457+AX462+AX464+AX467+AX468</f>
        <v>19375.47</v>
      </c>
      <c r="AY470" s="6" t="s">
        <v>508</v>
      </c>
      <c r="AZ470" s="7"/>
      <c r="BA470" s="22">
        <f>BA456+BA469+BA460+BA457+BA462+BA464+BA467+BA468</f>
        <v>205034.88</v>
      </c>
      <c r="BF470" s="1" t="b">
        <f>BF455</f>
        <v>1</v>
      </c>
      <c r="BH470" s="1">
        <f t="shared" si="265"/>
        <v>0</v>
      </c>
    </row>
    <row r="471" spans="2:60" ht="14.25">
      <c r="B471" s="50"/>
      <c r="D471" s="14"/>
      <c r="E471" s="21"/>
      <c r="G471" s="14"/>
      <c r="H471" s="21"/>
      <c r="J471" s="14"/>
      <c r="K471" s="21"/>
      <c r="M471" s="14"/>
      <c r="N471" s="21"/>
      <c r="P471" s="14"/>
      <c r="Q471" s="21"/>
      <c r="S471" s="14"/>
      <c r="T471" s="21"/>
      <c r="V471" s="14"/>
      <c r="W471" s="21"/>
      <c r="Y471" s="14"/>
      <c r="Z471" s="21"/>
      <c r="AB471" s="14"/>
      <c r="AC471" s="21"/>
      <c r="AE471" s="14"/>
      <c r="AF471" s="21"/>
      <c r="AH471" s="14"/>
      <c r="AI471" s="21"/>
      <c r="AK471" s="14"/>
      <c r="AL471" s="21"/>
      <c r="AN471" s="14"/>
      <c r="AO471" s="21"/>
      <c r="AQ471" s="14"/>
      <c r="AR471" s="21"/>
      <c r="AT471" s="14"/>
      <c r="AU471" s="21"/>
      <c r="AW471" s="14"/>
      <c r="AX471" s="21"/>
      <c r="AZ471" s="14"/>
      <c r="BA471" s="21"/>
      <c r="BH471" s="1">
        <f t="shared" si="265"/>
        <v>0</v>
      </c>
    </row>
    <row r="472" spans="1:60" ht="14.25">
      <c r="A472" s="1" t="s">
        <v>894</v>
      </c>
      <c r="B472" s="118" t="s">
        <v>881</v>
      </c>
      <c r="C472" s="89" t="s">
        <v>508</v>
      </c>
      <c r="D472" s="106"/>
      <c r="E472" s="119">
        <f>ROUND(AC472,round_as_displayed)</f>
        <v>0</v>
      </c>
      <c r="F472" s="97"/>
      <c r="G472" s="106"/>
      <c r="H472" s="119">
        <f>ROUND(AF472,round_as_displayed)</f>
        <v>0</v>
      </c>
      <c r="I472" s="97"/>
      <c r="J472" s="106"/>
      <c r="K472" s="119">
        <f>ROUND(AI472,round_as_displayed)</f>
        <v>0</v>
      </c>
      <c r="L472" s="97"/>
      <c r="M472" s="106"/>
      <c r="N472" s="119">
        <f>ROUND(AL472,round_as_displayed)</f>
        <v>0</v>
      </c>
      <c r="O472" s="97"/>
      <c r="P472" s="106"/>
      <c r="Q472" s="120">
        <f>E472+H472+K472+N472</f>
        <v>0</v>
      </c>
      <c r="R472" s="97"/>
      <c r="S472" s="106"/>
      <c r="T472" s="119">
        <f>ROUND(AR472,round_as_displayed)</f>
        <v>0</v>
      </c>
      <c r="U472" s="97"/>
      <c r="V472" s="106"/>
      <c r="W472" s="119">
        <f>ROUND(AU472,round_as_displayed)</f>
        <v>0</v>
      </c>
      <c r="X472" s="92"/>
      <c r="Y472" s="106"/>
      <c r="Z472" s="119">
        <f>ROUND(AX472,round_as_displayed)</f>
        <v>0</v>
      </c>
      <c r="AB472" s="49"/>
      <c r="AC472" s="41">
        <v>0</v>
      </c>
      <c r="AD472" s="14"/>
      <c r="AE472" s="49"/>
      <c r="AF472" s="27">
        <v>0</v>
      </c>
      <c r="AG472" s="14"/>
      <c r="AH472" s="49"/>
      <c r="AI472" s="27">
        <v>0</v>
      </c>
      <c r="AJ472" s="14"/>
      <c r="AK472" s="49"/>
      <c r="AL472" s="27">
        <f>BC472</f>
        <v>0</v>
      </c>
      <c r="AM472" s="14"/>
      <c r="AN472" s="49"/>
      <c r="AO472" s="27">
        <f>AC472+AF472+AI472+AL472</f>
        <v>0</v>
      </c>
      <c r="AP472" s="14"/>
      <c r="AQ472" s="49"/>
      <c r="AR472" s="31">
        <v>0</v>
      </c>
      <c r="AS472" s="14"/>
      <c r="AT472" s="49"/>
      <c r="AU472" s="27">
        <v>0</v>
      </c>
      <c r="AV472" s="10"/>
      <c r="AW472" s="49"/>
      <c r="AX472" s="27">
        <v>0</v>
      </c>
      <c r="AY472" s="14"/>
      <c r="AZ472" s="49"/>
      <c r="BA472" s="31">
        <f>AR472+AU472+AX472</f>
        <v>0</v>
      </c>
      <c r="BC472" s="1">
        <v>0</v>
      </c>
      <c r="BD472" s="1">
        <v>0</v>
      </c>
      <c r="BF472" s="1" t="b">
        <f>IF(AND(AC472=0,AF472=0,AI472=0,AL472=0),TRUE,FALSE)</f>
        <v>1</v>
      </c>
      <c r="BH472" s="1">
        <f t="shared" si="265"/>
        <v>0</v>
      </c>
    </row>
    <row r="473" spans="2:60" ht="14.25">
      <c r="B473" s="50"/>
      <c r="D473" s="14"/>
      <c r="E473" s="21"/>
      <c r="G473" s="14"/>
      <c r="H473" s="21"/>
      <c r="J473" s="14"/>
      <c r="K473" s="21"/>
      <c r="M473" s="14"/>
      <c r="N473" s="21"/>
      <c r="P473" s="14"/>
      <c r="Q473" s="21"/>
      <c r="S473" s="14"/>
      <c r="T473" s="21"/>
      <c r="V473" s="14"/>
      <c r="W473" s="21"/>
      <c r="Y473" s="14"/>
      <c r="Z473" s="21"/>
      <c r="AB473" s="14"/>
      <c r="AC473" s="21"/>
      <c r="AE473" s="14"/>
      <c r="AF473" s="21"/>
      <c r="AH473" s="14"/>
      <c r="AI473" s="21"/>
      <c r="AK473" s="14"/>
      <c r="AL473" s="21"/>
      <c r="AN473" s="14"/>
      <c r="AO473" s="21"/>
      <c r="AQ473" s="14"/>
      <c r="AR473" s="21"/>
      <c r="AT473" s="14"/>
      <c r="AU473" s="21"/>
      <c r="AW473" s="14"/>
      <c r="AX473" s="21"/>
      <c r="AZ473" s="14"/>
      <c r="BA473" s="21"/>
      <c r="BH473" s="1">
        <f t="shared" si="265"/>
        <v>0</v>
      </c>
    </row>
    <row r="474" spans="2:60" ht="14.25" hidden="1">
      <c r="B474" s="94" t="s">
        <v>916</v>
      </c>
      <c r="C474" s="89"/>
      <c r="D474" s="97"/>
      <c r="E474" s="98"/>
      <c r="F474" s="97"/>
      <c r="G474" s="97"/>
      <c r="H474" s="98"/>
      <c r="I474" s="97"/>
      <c r="J474" s="97"/>
      <c r="K474" s="98"/>
      <c r="L474" s="97"/>
      <c r="M474" s="97"/>
      <c r="N474" s="98"/>
      <c r="O474" s="97"/>
      <c r="P474" s="97"/>
      <c r="Q474" s="99"/>
      <c r="R474" s="97"/>
      <c r="S474" s="97"/>
      <c r="T474" s="98"/>
      <c r="U474" s="97"/>
      <c r="V474" s="97"/>
      <c r="W474" s="98"/>
      <c r="X474" s="92"/>
      <c r="Y474" s="97"/>
      <c r="Z474" s="98"/>
      <c r="AB474" s="14"/>
      <c r="AC474" s="39"/>
      <c r="AD474" s="14"/>
      <c r="AE474" s="14"/>
      <c r="AF474" s="26"/>
      <c r="AG474" s="14"/>
      <c r="AH474" s="14"/>
      <c r="AI474" s="26"/>
      <c r="AJ474" s="14"/>
      <c r="AK474" s="14"/>
      <c r="AL474" s="26"/>
      <c r="AM474" s="14"/>
      <c r="AN474" s="14"/>
      <c r="AO474" s="26"/>
      <c r="AP474" s="14"/>
      <c r="AQ474" s="14"/>
      <c r="AR474" s="30"/>
      <c r="AS474" s="14"/>
      <c r="AT474" s="14"/>
      <c r="AU474" s="26"/>
      <c r="AV474" s="10"/>
      <c r="AW474" s="14"/>
      <c r="AX474" s="26"/>
      <c r="AY474" s="14"/>
      <c r="AZ474" s="14"/>
      <c r="BA474" s="30"/>
      <c r="BF474" s="1" t="b">
        <f>IF(AND(BF420,BF422,BF424,BF426,BF427,BF428,BF429,BF430,BF433),TRUE,FALSE)</f>
        <v>0</v>
      </c>
      <c r="BH474" s="1">
        <f t="shared" si="265"/>
        <v>0</v>
      </c>
    </row>
    <row r="475" spans="1:53" ht="14.25" hidden="1">
      <c r="A475" s="1" t="s">
        <v>714</v>
      </c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</row>
    <row r="476" s="61" customFormat="1" ht="14.25" hidden="1" outlineLevel="1">
      <c r="A476" s="61" t="s">
        <v>276</v>
      </c>
    </row>
    <row r="477" spans="1:53" ht="14.25" hidden="1">
      <c r="A477" s="1" t="s">
        <v>893</v>
      </c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</row>
    <row r="478" s="61" customFormat="1" ht="14.25" hidden="1" outlineLevel="1">
      <c r="A478" s="61" t="s">
        <v>195</v>
      </c>
    </row>
    <row r="479" spans="1:53" ht="14.25" hidden="1">
      <c r="A479" s="1" t="s">
        <v>892</v>
      </c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</row>
    <row r="480" s="61" customFormat="1" ht="14.25" hidden="1" outlineLevel="1">
      <c r="A480" s="61" t="s">
        <v>196</v>
      </c>
    </row>
    <row r="481" spans="1:53" ht="14.25" hidden="1">
      <c r="A481" s="1" t="s">
        <v>891</v>
      </c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</row>
    <row r="482" spans="1:53" ht="14.25" hidden="1">
      <c r="A482" s="1" t="s">
        <v>890</v>
      </c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</row>
    <row r="483" spans="1:53" ht="14.25" hidden="1">
      <c r="A483" s="1" t="s">
        <v>889</v>
      </c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</row>
    <row r="484" spans="1:53" ht="14.25" hidden="1">
      <c r="A484" s="1" t="s">
        <v>888</v>
      </c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</row>
    <row r="485" spans="1:53" ht="14.25" hidden="1">
      <c r="A485" s="1" t="s">
        <v>887</v>
      </c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</row>
    <row r="486" s="61" customFormat="1" ht="14.25" hidden="1" outlineLevel="1">
      <c r="A486" s="61" t="s">
        <v>279</v>
      </c>
    </row>
    <row r="487" spans="1:53" ht="14.25" hidden="1">
      <c r="A487" s="1" t="s">
        <v>114</v>
      </c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</row>
    <row r="488" spans="1:53" ht="14.25" hidden="1">
      <c r="A488" s="1" t="s">
        <v>886</v>
      </c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</row>
    <row r="489" spans="2:60" ht="14.25" hidden="1">
      <c r="B489" s="56" t="s">
        <v>913</v>
      </c>
      <c r="C489" s="6" t="s">
        <v>508</v>
      </c>
      <c r="D489" s="7"/>
      <c r="E489" s="22"/>
      <c r="G489" s="7"/>
      <c r="H489" s="22"/>
      <c r="J489" s="7"/>
      <c r="K489" s="22"/>
      <c r="M489" s="7"/>
      <c r="N489" s="22"/>
      <c r="P489" s="7"/>
      <c r="Q489" s="22"/>
      <c r="S489" s="7"/>
      <c r="T489" s="22"/>
      <c r="V489" s="7"/>
      <c r="W489" s="22"/>
      <c r="Y489" s="7"/>
      <c r="Z489" s="22"/>
      <c r="AA489" s="6" t="s">
        <v>508</v>
      </c>
      <c r="AB489" s="7"/>
      <c r="AC489" s="22">
        <f>AC420+AC422+AC424+AC426+AC427+AC428+AC429+AC430+AC433+AC432</f>
        <v>616131.9500000001</v>
      </c>
      <c r="AD489" s="6" t="s">
        <v>508</v>
      </c>
      <c r="AE489" s="7"/>
      <c r="AF489" s="22">
        <f>AF420+AF422+AF424+AF426+AF427+AF428+AF429+AF430+AF433+AF432</f>
        <v>36292.71</v>
      </c>
      <c r="AG489" s="6" t="s">
        <v>508</v>
      </c>
      <c r="AH489" s="7"/>
      <c r="AI489" s="22">
        <f>AI420+AI422+AI424+AI426+AI427+AI428+AI429+AI430+AI433+AI432</f>
        <v>0</v>
      </c>
      <c r="AJ489" s="6" t="s">
        <v>508</v>
      </c>
      <c r="AK489" s="7"/>
      <c r="AL489" s="22">
        <f>AL420+AL422+AL424+AL426+AL427+AL428+AL429+AL430+AL433+AL432</f>
        <v>0</v>
      </c>
      <c r="AM489" s="6" t="s">
        <v>508</v>
      </c>
      <c r="AN489" s="7"/>
      <c r="AO489" s="22">
        <f>AO420+AO422+AO424+AO426+AO427+AO428+AO429+AO430+AO433+AO432</f>
        <v>652424.66</v>
      </c>
      <c r="AP489" s="6" t="s">
        <v>508</v>
      </c>
      <c r="AQ489" s="7"/>
      <c r="AR489" s="22">
        <f>AR420+AR422+AR424+AR426+AR427+AR428+AR429+AR430+AR433+AR432</f>
        <v>342836.33</v>
      </c>
      <c r="AS489" s="6" t="s">
        <v>508</v>
      </c>
      <c r="AT489" s="7"/>
      <c r="AU489" s="22">
        <f>AU420+AU422+AU424+AU426+AU427+AU428+AU429+AU430+AU433+AU432</f>
        <v>267103.94</v>
      </c>
      <c r="AV489" s="6" t="s">
        <v>508</v>
      </c>
      <c r="AW489" s="7"/>
      <c r="AX489" s="22">
        <f>AX420+AX422+AX424+AX426+AX427+AX428+AX429+AX430+AX433+AX432</f>
        <v>42484.39</v>
      </c>
      <c r="AY489" s="6" t="s">
        <v>508</v>
      </c>
      <c r="AZ489" s="7"/>
      <c r="BA489" s="22">
        <f>BA420+BA422+BA424+BA426+BA427+BA428+BA429+BA430+BA433+BA432</f>
        <v>652424.66</v>
      </c>
      <c r="BF489" s="1" t="b">
        <f>BF474</f>
        <v>0</v>
      </c>
      <c r="BH489" s="1">
        <f t="shared" si="265"/>
        <v>0</v>
      </c>
    </row>
    <row r="490" spans="2:60" ht="14.25" hidden="1">
      <c r="B490" s="96"/>
      <c r="C490" s="89"/>
      <c r="D490" s="89"/>
      <c r="E490" s="90"/>
      <c r="F490" s="89"/>
      <c r="G490" s="89"/>
      <c r="H490" s="90"/>
      <c r="I490" s="89"/>
      <c r="J490" s="89"/>
      <c r="K490" s="90"/>
      <c r="L490" s="89"/>
      <c r="M490" s="89"/>
      <c r="N490" s="90"/>
      <c r="O490" s="89"/>
      <c r="P490" s="89"/>
      <c r="Q490" s="90"/>
      <c r="R490" s="89"/>
      <c r="S490" s="89"/>
      <c r="T490" s="90"/>
      <c r="U490" s="89"/>
      <c r="V490" s="89"/>
      <c r="W490" s="90"/>
      <c r="X490" s="92"/>
      <c r="Y490" s="89"/>
      <c r="Z490" s="90"/>
      <c r="AV490" s="10"/>
      <c r="BH490" s="1">
        <f t="shared" si="265"/>
        <v>0</v>
      </c>
    </row>
    <row r="491" spans="2:60" ht="15" customHeight="1">
      <c r="B491" s="51" t="s">
        <v>716</v>
      </c>
      <c r="C491" s="1"/>
      <c r="D491" s="1"/>
      <c r="E491" s="19"/>
      <c r="F491" s="1"/>
      <c r="G491" s="1"/>
      <c r="H491" s="19"/>
      <c r="I491" s="1"/>
      <c r="J491" s="1"/>
      <c r="K491" s="19"/>
      <c r="L491" s="1"/>
      <c r="M491" s="1"/>
      <c r="N491" s="19"/>
      <c r="O491" s="1"/>
      <c r="P491" s="1"/>
      <c r="R491" s="1"/>
      <c r="S491" s="1"/>
      <c r="U491" s="1"/>
      <c r="V491" s="1"/>
      <c r="W491" s="19"/>
      <c r="X491" s="10"/>
      <c r="Y491" s="1"/>
      <c r="Z491" s="19"/>
      <c r="AA491" s="1"/>
      <c r="AB491" s="1"/>
      <c r="AD491" s="1"/>
      <c r="AE491" s="1"/>
      <c r="AG491" s="1"/>
      <c r="AH491" s="1"/>
      <c r="AJ491" s="1"/>
      <c r="AK491" s="1"/>
      <c r="AM491" s="1"/>
      <c r="AN491" s="1"/>
      <c r="AP491" s="1"/>
      <c r="AQ491" s="1"/>
      <c r="AS491" s="1"/>
      <c r="AT491" s="1"/>
      <c r="AV491" s="10"/>
      <c r="AW491" s="1"/>
      <c r="AY491" s="1"/>
      <c r="AZ491" s="1"/>
      <c r="BH491" s="1">
        <f t="shared" si="265"/>
        <v>0</v>
      </c>
    </row>
    <row r="492" spans="1:60" s="61" customFormat="1" ht="14.25" hidden="1" outlineLevel="1">
      <c r="A492" s="61" t="s">
        <v>281</v>
      </c>
      <c r="B492" s="107" t="s">
        <v>282</v>
      </c>
      <c r="C492" s="107"/>
      <c r="D492" s="107"/>
      <c r="E492" s="108">
        <f>ROUND(AC492,round_as_displayed)</f>
        <v>0</v>
      </c>
      <c r="F492" s="107"/>
      <c r="G492" s="107"/>
      <c r="H492" s="108">
        <f>ROUND(AF492,round_as_displayed)</f>
        <v>0</v>
      </c>
      <c r="I492" s="107"/>
      <c r="J492" s="107"/>
      <c r="K492" s="108">
        <f>ROUND(AI492,round_as_displayed)</f>
        <v>1326085</v>
      </c>
      <c r="L492" s="107"/>
      <c r="M492" s="107"/>
      <c r="N492" s="108">
        <f>ROUND(AL492,round_as_displayed)</f>
        <v>0</v>
      </c>
      <c r="O492" s="107"/>
      <c r="P492" s="107"/>
      <c r="Q492" s="108">
        <f>E492+H492+K492+N492</f>
        <v>1326085</v>
      </c>
      <c r="R492" s="107"/>
      <c r="S492" s="107"/>
      <c r="T492" s="108">
        <f>ROUND(AR492,round_as_displayed)</f>
        <v>636957</v>
      </c>
      <c r="U492" s="107"/>
      <c r="V492" s="107"/>
      <c r="W492" s="108">
        <f>ROUND(AU492,round_as_displayed)</f>
        <v>689128</v>
      </c>
      <c r="X492" s="107"/>
      <c r="Y492" s="107"/>
      <c r="Z492" s="108">
        <f>ROUND(AX492,round_as_displayed)</f>
        <v>0</v>
      </c>
      <c r="AC492" s="61">
        <v>0</v>
      </c>
      <c r="AF492" s="61">
        <v>0</v>
      </c>
      <c r="AI492" s="61">
        <v>1326085.41</v>
      </c>
      <c r="AO492" s="61">
        <f>AC492+AF492+AI492+AL492</f>
        <v>1326085.41</v>
      </c>
      <c r="AR492" s="61">
        <v>636957.3</v>
      </c>
      <c r="AU492" s="61">
        <v>689128.11</v>
      </c>
      <c r="AX492" s="61">
        <v>0</v>
      </c>
      <c r="BA492" s="61">
        <f>AR492+AU492+AX492</f>
        <v>1326085.4100000001</v>
      </c>
      <c r="BC492" s="61">
        <v>0</v>
      </c>
      <c r="BD492" s="63">
        <v>0</v>
      </c>
      <c r="BE492" s="63"/>
      <c r="BF492" s="61" t="b">
        <f>IF(AND(AC492=0,AF492=0,AI492=0,AL492=0),TRUE,FALSE)</f>
        <v>0</v>
      </c>
      <c r="BH492" s="1">
        <f t="shared" si="265"/>
        <v>0</v>
      </c>
    </row>
    <row r="493" spans="1:60" ht="14.25" collapsed="1">
      <c r="A493" s="1" t="s">
        <v>870</v>
      </c>
      <c r="B493" s="96" t="s">
        <v>435</v>
      </c>
      <c r="C493" s="89" t="s">
        <v>508</v>
      </c>
      <c r="D493" s="106"/>
      <c r="E493" s="119">
        <f>ROUND(AC493,round_as_displayed)</f>
        <v>0</v>
      </c>
      <c r="F493" s="89"/>
      <c r="G493" s="106"/>
      <c r="H493" s="119">
        <f>ROUND(AF493,round_as_displayed)</f>
        <v>0</v>
      </c>
      <c r="I493" s="89"/>
      <c r="J493" s="106"/>
      <c r="K493" s="119">
        <f>ROUND(AI493,round_as_displayed)</f>
        <v>1326085</v>
      </c>
      <c r="L493" s="89"/>
      <c r="M493" s="106"/>
      <c r="N493" s="119">
        <f>ROUND(AL493,round_as_displayed)</f>
        <v>0</v>
      </c>
      <c r="O493" s="89"/>
      <c r="P493" s="106"/>
      <c r="Q493" s="120">
        <f>E493+H493+K493+N493</f>
        <v>1326085</v>
      </c>
      <c r="R493" s="89"/>
      <c r="S493" s="106"/>
      <c r="T493" s="119">
        <f>ROUND(AR493,round_as_displayed)</f>
        <v>636957</v>
      </c>
      <c r="U493" s="89"/>
      <c r="V493" s="106"/>
      <c r="W493" s="119">
        <f>ROUND(AU493,round_as_displayed)</f>
        <v>689128</v>
      </c>
      <c r="X493" s="92"/>
      <c r="Y493" s="106"/>
      <c r="Z493" s="119">
        <f>ROUND(AX493,round_as_displayed)</f>
        <v>0</v>
      </c>
      <c r="AB493" s="49"/>
      <c r="AC493" s="41">
        <v>0</v>
      </c>
      <c r="AE493" s="49"/>
      <c r="AF493" s="27">
        <v>0</v>
      </c>
      <c r="AH493" s="49"/>
      <c r="AI493" s="27">
        <v>1326085.41</v>
      </c>
      <c r="AK493" s="49"/>
      <c r="AL493" s="27">
        <f>BC493</f>
        <v>0</v>
      </c>
      <c r="AN493" s="49"/>
      <c r="AO493" s="27">
        <f>AC493+AF493+AI493+AL493</f>
        <v>1326085.41</v>
      </c>
      <c r="AQ493" s="49"/>
      <c r="AR493" s="31">
        <v>636957.3</v>
      </c>
      <c r="AT493" s="49"/>
      <c r="AU493" s="27">
        <v>689128.11</v>
      </c>
      <c r="AV493" s="10"/>
      <c r="AW493" s="49"/>
      <c r="AX493" s="27">
        <v>0</v>
      </c>
      <c r="AZ493" s="49"/>
      <c r="BA493" s="31">
        <f>AR493+AU493+AX493</f>
        <v>1326085.4100000001</v>
      </c>
      <c r="BC493" s="1">
        <v>0</v>
      </c>
      <c r="BD493" s="1">
        <v>0</v>
      </c>
      <c r="BF493" s="1" t="b">
        <f>IF(AND(AC493=0,AF493=0,AI493=0,AL493=0),TRUE,FALSE)</f>
        <v>0</v>
      </c>
      <c r="BH493" s="1">
        <f t="shared" si="265"/>
        <v>0</v>
      </c>
    </row>
    <row r="494" spans="2:60" ht="14.25">
      <c r="B494" s="50"/>
      <c r="E494" s="19"/>
      <c r="H494" s="19"/>
      <c r="K494" s="19"/>
      <c r="N494" s="19"/>
      <c r="W494" s="19"/>
      <c r="X494" s="10"/>
      <c r="Z494" s="19"/>
      <c r="AV494" s="10"/>
      <c r="BH494" s="1">
        <f t="shared" si="265"/>
        <v>0</v>
      </c>
    </row>
    <row r="495" spans="2:60" ht="14.25">
      <c r="B495" s="94" t="s">
        <v>577</v>
      </c>
      <c r="C495" s="89"/>
      <c r="D495" s="97"/>
      <c r="E495" s="98"/>
      <c r="F495" s="97"/>
      <c r="G495" s="97"/>
      <c r="H495" s="98"/>
      <c r="I495" s="97"/>
      <c r="J495" s="97"/>
      <c r="K495" s="98"/>
      <c r="L495" s="97"/>
      <c r="M495" s="97"/>
      <c r="N495" s="98"/>
      <c r="O495" s="97"/>
      <c r="P495" s="97"/>
      <c r="Q495" s="99"/>
      <c r="R495" s="97"/>
      <c r="S495" s="97"/>
      <c r="T495" s="98"/>
      <c r="U495" s="97"/>
      <c r="V495" s="97"/>
      <c r="W495" s="98"/>
      <c r="X495" s="92"/>
      <c r="Y495" s="97"/>
      <c r="Z495" s="98"/>
      <c r="AB495" s="14"/>
      <c r="AC495" s="39"/>
      <c r="AD495" s="14"/>
      <c r="AE495" s="14"/>
      <c r="AF495" s="26"/>
      <c r="AG495" s="14"/>
      <c r="AH495" s="14"/>
      <c r="AI495" s="26"/>
      <c r="AJ495" s="14"/>
      <c r="AK495" s="14"/>
      <c r="AL495" s="26"/>
      <c r="AM495" s="14"/>
      <c r="AN495" s="14"/>
      <c r="AO495" s="26"/>
      <c r="AP495" s="14"/>
      <c r="AQ495" s="14"/>
      <c r="AR495" s="30"/>
      <c r="AS495" s="14"/>
      <c r="AT495" s="14"/>
      <c r="AU495" s="26"/>
      <c r="AV495" s="10"/>
      <c r="AW495" s="14"/>
      <c r="AX495" s="26"/>
      <c r="AY495" s="14"/>
      <c r="AZ495" s="14"/>
      <c r="BA495" s="30"/>
      <c r="BF495" s="1" t="b">
        <f>IF(AND(BF496,BF498,BF500),TRUE,FALSE)</f>
        <v>0</v>
      </c>
      <c r="BH495" s="1">
        <f t="shared" si="265"/>
        <v>0</v>
      </c>
    </row>
    <row r="496" spans="1:60" ht="14.25" hidden="1">
      <c r="A496" s="1" t="s">
        <v>885</v>
      </c>
      <c r="B496" s="96" t="s">
        <v>405</v>
      </c>
      <c r="C496" s="89" t="s">
        <v>508</v>
      </c>
      <c r="D496" s="97"/>
      <c r="E496" s="98">
        <f aca="true" t="shared" si="266" ref="E496:E504">ROUND(AC496,round_as_displayed)</f>
        <v>0</v>
      </c>
      <c r="F496" s="97"/>
      <c r="G496" s="97"/>
      <c r="H496" s="98">
        <f aca="true" t="shared" si="267" ref="H496:H504">ROUND(AF496,round_as_displayed)</f>
        <v>0</v>
      </c>
      <c r="I496" s="97"/>
      <c r="J496" s="97"/>
      <c r="K496" s="98">
        <f aca="true" t="shared" si="268" ref="K496:K504">ROUND(AI496,round_as_displayed)</f>
        <v>0</v>
      </c>
      <c r="L496" s="97"/>
      <c r="M496" s="97"/>
      <c r="N496" s="98">
        <f aca="true" t="shared" si="269" ref="N496:N504">ROUND(AL496,round_as_displayed)</f>
        <v>0</v>
      </c>
      <c r="O496" s="97"/>
      <c r="P496" s="97"/>
      <c r="Q496" s="99">
        <f aca="true" t="shared" si="270" ref="Q496:Q504">E496+H496+K496+N496</f>
        <v>0</v>
      </c>
      <c r="R496" s="97"/>
      <c r="S496" s="97"/>
      <c r="T496" s="98">
        <f aca="true" t="shared" si="271" ref="T496:T504">ROUND(AR496,round_as_displayed)</f>
        <v>0</v>
      </c>
      <c r="U496" s="97"/>
      <c r="V496" s="97"/>
      <c r="W496" s="98">
        <f aca="true" t="shared" si="272" ref="W496:W504">ROUND(AU496,round_as_displayed)</f>
        <v>0</v>
      </c>
      <c r="X496" s="92"/>
      <c r="Y496" s="97"/>
      <c r="Z496" s="98">
        <f aca="true" t="shared" si="273" ref="Z496:Z504">ROUND(AX496,round_as_displayed)</f>
        <v>0</v>
      </c>
      <c r="AB496" s="14"/>
      <c r="AC496" s="39">
        <v>0</v>
      </c>
      <c r="AD496" s="14"/>
      <c r="AE496" s="14"/>
      <c r="AF496" s="26">
        <v>0</v>
      </c>
      <c r="AG496" s="14"/>
      <c r="AH496" s="14"/>
      <c r="AI496" s="26">
        <v>0</v>
      </c>
      <c r="AJ496" s="14"/>
      <c r="AK496" s="14"/>
      <c r="AL496" s="26">
        <f aca="true" t="shared" si="274" ref="AL496:AL504">BC496</f>
        <v>0</v>
      </c>
      <c r="AM496" s="14"/>
      <c r="AN496" s="14"/>
      <c r="AO496" s="26">
        <f aca="true" t="shared" si="275" ref="AO496:AO504">AC496+AF496+AI496+AL496</f>
        <v>0</v>
      </c>
      <c r="AP496" s="14"/>
      <c r="AQ496" s="14"/>
      <c r="AR496" s="30">
        <v>0</v>
      </c>
      <c r="AS496" s="14"/>
      <c r="AT496" s="14"/>
      <c r="AU496" s="26">
        <v>0</v>
      </c>
      <c r="AV496" s="10"/>
      <c r="AW496" s="14"/>
      <c r="AX496" s="26">
        <v>0</v>
      </c>
      <c r="AY496" s="14"/>
      <c r="AZ496" s="14"/>
      <c r="BA496" s="30">
        <f aca="true" t="shared" si="276" ref="BA496:BA504">AR496+AU496+AX496</f>
        <v>0</v>
      </c>
      <c r="BC496" s="1">
        <v>0</v>
      </c>
      <c r="BD496" s="1">
        <v>0</v>
      </c>
      <c r="BF496" s="1" t="b">
        <f aca="true" t="shared" si="277" ref="BF496:BF504">IF(AND(AC496=0,AF496=0,AI496=0,AL496=0),TRUE,FALSE)</f>
        <v>1</v>
      </c>
      <c r="BH496" s="1">
        <f t="shared" si="265"/>
        <v>0</v>
      </c>
    </row>
    <row r="497" spans="1:60" s="61" customFormat="1" ht="14.25" hidden="1" outlineLevel="1">
      <c r="A497" s="61" t="s">
        <v>215</v>
      </c>
      <c r="B497" s="107" t="s">
        <v>216</v>
      </c>
      <c r="C497" s="107"/>
      <c r="D497" s="107"/>
      <c r="E497" s="108">
        <f>ROUND(AC497,round_as_displayed)</f>
        <v>0</v>
      </c>
      <c r="F497" s="107"/>
      <c r="G497" s="107"/>
      <c r="H497" s="108">
        <f>ROUND(AF497,round_as_displayed)</f>
        <v>0</v>
      </c>
      <c r="I497" s="107"/>
      <c r="J497" s="107"/>
      <c r="K497" s="108">
        <f>ROUND(AI497,round_as_displayed)</f>
        <v>39654</v>
      </c>
      <c r="L497" s="107"/>
      <c r="M497" s="107"/>
      <c r="N497" s="108">
        <f>ROUND(AL497,round_as_displayed)</f>
        <v>0</v>
      </c>
      <c r="O497" s="107"/>
      <c r="P497" s="107"/>
      <c r="Q497" s="108">
        <f>E497+H497+K497+N497</f>
        <v>39654</v>
      </c>
      <c r="R497" s="107"/>
      <c r="S497" s="107"/>
      <c r="T497" s="108">
        <f>ROUND(AR497,round_as_displayed)</f>
        <v>0</v>
      </c>
      <c r="U497" s="107"/>
      <c r="V497" s="107"/>
      <c r="W497" s="108">
        <f>ROUND(AU497,round_as_displayed)</f>
        <v>39654</v>
      </c>
      <c r="X497" s="107"/>
      <c r="Y497" s="107"/>
      <c r="Z497" s="108">
        <f>ROUND(AX497,round_as_displayed)</f>
        <v>0</v>
      </c>
      <c r="AC497" s="61">
        <v>0</v>
      </c>
      <c r="AF497" s="61">
        <v>0</v>
      </c>
      <c r="AI497" s="61">
        <v>39654.01</v>
      </c>
      <c r="AO497" s="61">
        <f>AC497+AF497+AI497+AL497</f>
        <v>39654.01</v>
      </c>
      <c r="AR497" s="61">
        <v>0</v>
      </c>
      <c r="AU497" s="61">
        <v>39654.01</v>
      </c>
      <c r="AX497" s="61">
        <v>0</v>
      </c>
      <c r="BA497" s="61">
        <f>AR497+AU497+AX497</f>
        <v>39654.01</v>
      </c>
      <c r="BC497" s="61">
        <v>0</v>
      </c>
      <c r="BD497" s="63">
        <v>0</v>
      </c>
      <c r="BE497" s="63"/>
      <c r="BF497" s="61" t="b">
        <f>IF(AND(AC497=0,AF497=0,AI497=0,AL497=0),TRUE,FALSE)</f>
        <v>0</v>
      </c>
      <c r="BH497" s="1">
        <f t="shared" si="265"/>
        <v>0</v>
      </c>
    </row>
    <row r="498" spans="1:60" ht="13.5" customHeight="1" collapsed="1">
      <c r="A498" s="1" t="s">
        <v>884</v>
      </c>
      <c r="B498" s="50" t="s">
        <v>216</v>
      </c>
      <c r="C498" s="6" t="s">
        <v>508</v>
      </c>
      <c r="D498" s="14"/>
      <c r="E498" s="21">
        <f t="shared" si="266"/>
        <v>0</v>
      </c>
      <c r="F498" s="14"/>
      <c r="G498" s="14"/>
      <c r="H498" s="21">
        <f t="shared" si="267"/>
        <v>0</v>
      </c>
      <c r="I498" s="14"/>
      <c r="J498" s="14"/>
      <c r="K498" s="21">
        <f t="shared" si="268"/>
        <v>39654</v>
      </c>
      <c r="L498" s="14"/>
      <c r="M498" s="14"/>
      <c r="N498" s="21">
        <f t="shared" si="269"/>
        <v>0</v>
      </c>
      <c r="O498" s="14"/>
      <c r="P498" s="14"/>
      <c r="Q498" s="30">
        <f t="shared" si="270"/>
        <v>39654</v>
      </c>
      <c r="R498" s="14"/>
      <c r="S498" s="14"/>
      <c r="T498" s="21">
        <f t="shared" si="271"/>
        <v>0</v>
      </c>
      <c r="U498" s="14"/>
      <c r="V498" s="14"/>
      <c r="W498" s="21">
        <f t="shared" si="272"/>
        <v>39654</v>
      </c>
      <c r="X498" s="10"/>
      <c r="Y498" s="14"/>
      <c r="Z498" s="21">
        <f t="shared" si="273"/>
        <v>0</v>
      </c>
      <c r="AB498" s="14"/>
      <c r="AC498" s="39">
        <v>0</v>
      </c>
      <c r="AD498" s="14"/>
      <c r="AE498" s="14"/>
      <c r="AF498" s="26">
        <v>0</v>
      </c>
      <c r="AG498" s="14"/>
      <c r="AH498" s="14"/>
      <c r="AI498" s="26">
        <v>39654.01</v>
      </c>
      <c r="AJ498" s="14"/>
      <c r="AK498" s="14"/>
      <c r="AL498" s="26">
        <f t="shared" si="274"/>
        <v>0</v>
      </c>
      <c r="AM498" s="14"/>
      <c r="AN498" s="14"/>
      <c r="AO498" s="26">
        <f t="shared" si="275"/>
        <v>39654.01</v>
      </c>
      <c r="AP498" s="14"/>
      <c r="AQ498" s="14"/>
      <c r="AR498" s="30">
        <v>0</v>
      </c>
      <c r="AS498" s="14"/>
      <c r="AT498" s="14"/>
      <c r="AU498" s="26">
        <v>39654.01</v>
      </c>
      <c r="AV498" s="10"/>
      <c r="AW498" s="14"/>
      <c r="AX498" s="26">
        <v>0</v>
      </c>
      <c r="AY498" s="14"/>
      <c r="AZ498" s="14"/>
      <c r="BA498" s="30">
        <f t="shared" si="276"/>
        <v>39654.01</v>
      </c>
      <c r="BC498" s="1">
        <v>0</v>
      </c>
      <c r="BD498" s="1">
        <v>0</v>
      </c>
      <c r="BF498" s="1" t="b">
        <f t="shared" si="277"/>
        <v>0</v>
      </c>
      <c r="BH498" s="1">
        <f t="shared" si="265"/>
        <v>0</v>
      </c>
    </row>
    <row r="499" spans="1:60" s="61" customFormat="1" ht="14.25" hidden="1" outlineLevel="1">
      <c r="A499" s="61" t="s">
        <v>261</v>
      </c>
      <c r="B499" s="107" t="s">
        <v>262</v>
      </c>
      <c r="C499" s="107"/>
      <c r="D499" s="107"/>
      <c r="E499" s="108">
        <f>ROUND(AC499,round_as_displayed)</f>
        <v>12067</v>
      </c>
      <c r="F499" s="107"/>
      <c r="G499" s="107"/>
      <c r="H499" s="108">
        <f>ROUND(AF499,round_as_displayed)</f>
        <v>0</v>
      </c>
      <c r="I499" s="107"/>
      <c r="J499" s="107"/>
      <c r="K499" s="108">
        <f>ROUND(AI499,round_as_displayed)</f>
        <v>0</v>
      </c>
      <c r="L499" s="107"/>
      <c r="M499" s="107"/>
      <c r="N499" s="108">
        <f>ROUND(AL499,round_as_displayed)</f>
        <v>0</v>
      </c>
      <c r="O499" s="107"/>
      <c r="P499" s="107"/>
      <c r="Q499" s="108">
        <f>E499+H499+K499+N499</f>
        <v>12067</v>
      </c>
      <c r="R499" s="107"/>
      <c r="S499" s="107"/>
      <c r="T499" s="108">
        <f>ROUND(AR499,round_as_displayed)</f>
        <v>0</v>
      </c>
      <c r="U499" s="107"/>
      <c r="V499" s="107"/>
      <c r="W499" s="108">
        <f>ROUND(AU499,round_as_displayed)</f>
        <v>12067</v>
      </c>
      <c r="X499" s="107"/>
      <c r="Y499" s="107"/>
      <c r="Z499" s="108">
        <f>ROUND(AX499,round_as_displayed)</f>
        <v>0</v>
      </c>
      <c r="AC499" s="61">
        <v>12067.15</v>
      </c>
      <c r="AF499" s="61">
        <v>0</v>
      </c>
      <c r="AI499" s="61">
        <v>0</v>
      </c>
      <c r="AO499" s="61">
        <f>AC499+AF499+AI499+AL499</f>
        <v>12067.15</v>
      </c>
      <c r="AR499" s="61">
        <v>0</v>
      </c>
      <c r="AU499" s="61">
        <v>12067.15</v>
      </c>
      <c r="AX499" s="61">
        <v>0</v>
      </c>
      <c r="BA499" s="61">
        <f>AR499+AU499+AX499</f>
        <v>12067.15</v>
      </c>
      <c r="BC499" s="61">
        <v>0</v>
      </c>
      <c r="BD499" s="63">
        <v>0</v>
      </c>
      <c r="BE499" s="63"/>
      <c r="BF499" s="61" t="b">
        <f>IF(AND(AC499=0,AF499=0,AI499=0,AL499=0),TRUE,FALSE)</f>
        <v>0</v>
      </c>
      <c r="BH499" s="1">
        <f t="shared" si="265"/>
        <v>0</v>
      </c>
    </row>
    <row r="500" spans="1:60" ht="14.25" collapsed="1">
      <c r="A500" s="1" t="s">
        <v>883</v>
      </c>
      <c r="B500" s="96" t="s">
        <v>61</v>
      </c>
      <c r="C500" s="89" t="s">
        <v>508</v>
      </c>
      <c r="D500" s="97"/>
      <c r="E500" s="98">
        <f t="shared" si="266"/>
        <v>12067</v>
      </c>
      <c r="F500" s="97"/>
      <c r="G500" s="97"/>
      <c r="H500" s="98">
        <f t="shared" si="267"/>
        <v>0</v>
      </c>
      <c r="I500" s="14"/>
      <c r="J500" s="97"/>
      <c r="K500" s="98">
        <f t="shared" si="268"/>
        <v>0</v>
      </c>
      <c r="L500" s="97"/>
      <c r="M500" s="97"/>
      <c r="N500" s="98">
        <f t="shared" si="269"/>
        <v>0</v>
      </c>
      <c r="O500" s="97"/>
      <c r="P500" s="97"/>
      <c r="Q500" s="99">
        <f t="shared" si="270"/>
        <v>12067</v>
      </c>
      <c r="R500" s="97"/>
      <c r="S500" s="97"/>
      <c r="T500" s="98">
        <f t="shared" si="271"/>
        <v>0</v>
      </c>
      <c r="U500" s="97"/>
      <c r="V500" s="97"/>
      <c r="W500" s="98">
        <f t="shared" si="272"/>
        <v>12067</v>
      </c>
      <c r="X500" s="92"/>
      <c r="Y500" s="97"/>
      <c r="Z500" s="98">
        <f t="shared" si="273"/>
        <v>0</v>
      </c>
      <c r="AB500" s="14"/>
      <c r="AC500" s="39">
        <v>12067.15</v>
      </c>
      <c r="AD500" s="14"/>
      <c r="AE500" s="14"/>
      <c r="AF500" s="26">
        <v>0</v>
      </c>
      <c r="AG500" s="14"/>
      <c r="AH500" s="14"/>
      <c r="AI500" s="26">
        <v>0</v>
      </c>
      <c r="AJ500" s="14"/>
      <c r="AK500" s="14"/>
      <c r="AL500" s="26">
        <f t="shared" si="274"/>
        <v>0</v>
      </c>
      <c r="AM500" s="14"/>
      <c r="AN500" s="14"/>
      <c r="AO500" s="26">
        <f t="shared" si="275"/>
        <v>12067.15</v>
      </c>
      <c r="AP500" s="14"/>
      <c r="AQ500" s="14"/>
      <c r="AR500" s="30">
        <v>0</v>
      </c>
      <c r="AS500" s="14"/>
      <c r="AT500" s="14"/>
      <c r="AU500" s="26">
        <v>12067.15</v>
      </c>
      <c r="AV500" s="10"/>
      <c r="AW500" s="14"/>
      <c r="AX500" s="26">
        <v>0</v>
      </c>
      <c r="AY500" s="14"/>
      <c r="AZ500" s="14"/>
      <c r="BA500" s="30">
        <f t="shared" si="276"/>
        <v>12067.15</v>
      </c>
      <c r="BC500" s="1">
        <v>0</v>
      </c>
      <c r="BD500" s="1">
        <v>0</v>
      </c>
      <c r="BF500" s="1" t="b">
        <f t="shared" si="277"/>
        <v>0</v>
      </c>
      <c r="BH500" s="1">
        <f t="shared" si="265"/>
        <v>0</v>
      </c>
    </row>
    <row r="501" spans="1:60" ht="14.25" hidden="1">
      <c r="A501" s="1" t="s">
        <v>45</v>
      </c>
      <c r="B501" s="96" t="s">
        <v>410</v>
      </c>
      <c r="C501" s="89" t="s">
        <v>508</v>
      </c>
      <c r="D501" s="97"/>
      <c r="E501" s="98">
        <f t="shared" si="266"/>
        <v>0</v>
      </c>
      <c r="F501" s="97"/>
      <c r="G501" s="97"/>
      <c r="H501" s="98">
        <f t="shared" si="267"/>
        <v>0</v>
      </c>
      <c r="I501" s="97"/>
      <c r="J501" s="97"/>
      <c r="K501" s="98">
        <f t="shared" si="268"/>
        <v>0</v>
      </c>
      <c r="L501" s="97"/>
      <c r="M501" s="97"/>
      <c r="N501" s="98">
        <f t="shared" si="269"/>
        <v>0</v>
      </c>
      <c r="O501" s="97"/>
      <c r="P501" s="97"/>
      <c r="Q501" s="99">
        <f t="shared" si="270"/>
        <v>0</v>
      </c>
      <c r="R501" s="97"/>
      <c r="S501" s="97"/>
      <c r="T501" s="98">
        <f t="shared" si="271"/>
        <v>0</v>
      </c>
      <c r="U501" s="97"/>
      <c r="V501" s="97"/>
      <c r="W501" s="98">
        <f t="shared" si="272"/>
        <v>0</v>
      </c>
      <c r="X501" s="92"/>
      <c r="Y501" s="97"/>
      <c r="Z501" s="98">
        <f t="shared" si="273"/>
        <v>0</v>
      </c>
      <c r="AB501" s="14"/>
      <c r="AC501" s="39">
        <v>0</v>
      </c>
      <c r="AD501" s="14"/>
      <c r="AE501" s="14"/>
      <c r="AF501" s="26">
        <v>0</v>
      </c>
      <c r="AG501" s="14"/>
      <c r="AH501" s="14"/>
      <c r="AI501" s="26">
        <v>0</v>
      </c>
      <c r="AJ501" s="14"/>
      <c r="AK501" s="14"/>
      <c r="AL501" s="26">
        <f t="shared" si="274"/>
        <v>0</v>
      </c>
      <c r="AM501" s="14"/>
      <c r="AN501" s="14"/>
      <c r="AO501" s="26">
        <f t="shared" si="275"/>
        <v>0</v>
      </c>
      <c r="AP501" s="14"/>
      <c r="AQ501" s="14"/>
      <c r="AR501" s="30">
        <v>0</v>
      </c>
      <c r="AS501" s="14"/>
      <c r="AT501" s="14"/>
      <c r="AU501" s="26">
        <v>0</v>
      </c>
      <c r="AV501" s="10"/>
      <c r="AW501" s="14"/>
      <c r="AX501" s="26">
        <v>0</v>
      </c>
      <c r="AY501" s="14"/>
      <c r="AZ501" s="14"/>
      <c r="BA501" s="30">
        <f t="shared" si="276"/>
        <v>0</v>
      </c>
      <c r="BC501" s="1">
        <v>0</v>
      </c>
      <c r="BD501" s="1">
        <v>0</v>
      </c>
      <c r="BF501" s="1" t="b">
        <f t="shared" si="277"/>
        <v>1</v>
      </c>
      <c r="BH501" s="1">
        <f t="shared" si="265"/>
        <v>0</v>
      </c>
    </row>
    <row r="502" spans="1:60" ht="14.25" hidden="1">
      <c r="A502" s="1" t="s">
        <v>98</v>
      </c>
      <c r="B502" s="96" t="s">
        <v>264</v>
      </c>
      <c r="C502" s="89" t="s">
        <v>508</v>
      </c>
      <c r="D502" s="97"/>
      <c r="E502" s="98">
        <f t="shared" si="266"/>
        <v>0</v>
      </c>
      <c r="F502" s="97"/>
      <c r="G502" s="97"/>
      <c r="H502" s="98">
        <f t="shared" si="267"/>
        <v>0</v>
      </c>
      <c r="I502" s="97"/>
      <c r="J502" s="97"/>
      <c r="K502" s="98">
        <f t="shared" si="268"/>
        <v>0</v>
      </c>
      <c r="L502" s="97"/>
      <c r="M502" s="97"/>
      <c r="N502" s="98">
        <f t="shared" si="269"/>
        <v>0</v>
      </c>
      <c r="O502" s="97"/>
      <c r="P502" s="97"/>
      <c r="Q502" s="99">
        <f t="shared" si="270"/>
        <v>0</v>
      </c>
      <c r="R502" s="97"/>
      <c r="S502" s="97"/>
      <c r="T502" s="98">
        <f t="shared" si="271"/>
        <v>0</v>
      </c>
      <c r="U502" s="97"/>
      <c r="V502" s="97"/>
      <c r="W502" s="98">
        <f t="shared" si="272"/>
        <v>0</v>
      </c>
      <c r="X502" s="92"/>
      <c r="Y502" s="97"/>
      <c r="Z502" s="98">
        <f t="shared" si="273"/>
        <v>0</v>
      </c>
      <c r="AB502" s="14"/>
      <c r="AC502" s="39">
        <v>0</v>
      </c>
      <c r="AD502" s="14"/>
      <c r="AE502" s="14"/>
      <c r="AF502" s="26">
        <v>0</v>
      </c>
      <c r="AG502" s="14"/>
      <c r="AH502" s="14"/>
      <c r="AI502" s="26">
        <v>0</v>
      </c>
      <c r="AJ502" s="14"/>
      <c r="AK502" s="14"/>
      <c r="AL502" s="26">
        <f t="shared" si="274"/>
        <v>0</v>
      </c>
      <c r="AM502" s="14"/>
      <c r="AN502" s="14"/>
      <c r="AO502" s="26">
        <f t="shared" si="275"/>
        <v>0</v>
      </c>
      <c r="AP502" s="14"/>
      <c r="AQ502" s="14"/>
      <c r="AR502" s="30">
        <v>0</v>
      </c>
      <c r="AS502" s="14"/>
      <c r="AT502" s="14"/>
      <c r="AU502" s="26">
        <v>0</v>
      </c>
      <c r="AV502" s="10"/>
      <c r="AW502" s="14"/>
      <c r="AX502" s="26">
        <v>0</v>
      </c>
      <c r="AY502" s="14"/>
      <c r="AZ502" s="14"/>
      <c r="BA502" s="30">
        <f t="shared" si="276"/>
        <v>0</v>
      </c>
      <c r="BC502" s="1">
        <v>0</v>
      </c>
      <c r="BD502" s="1">
        <v>0</v>
      </c>
      <c r="BF502" s="1" t="b">
        <f t="shared" si="277"/>
        <v>1</v>
      </c>
      <c r="BH502" s="1">
        <f t="shared" si="265"/>
        <v>0</v>
      </c>
    </row>
    <row r="503" spans="1:60" s="61" customFormat="1" ht="14.25" hidden="1" outlineLevel="1">
      <c r="A503" s="61" t="s">
        <v>223</v>
      </c>
      <c r="B503" s="107" t="s">
        <v>224</v>
      </c>
      <c r="C503" s="107"/>
      <c r="D503" s="107"/>
      <c r="E503" s="108">
        <f>ROUND(AC503,round_as_displayed)</f>
        <v>0</v>
      </c>
      <c r="F503" s="107"/>
      <c r="G503" s="107"/>
      <c r="H503" s="108">
        <f>ROUND(AF503,round_as_displayed)</f>
        <v>0</v>
      </c>
      <c r="I503" s="107"/>
      <c r="J503" s="107"/>
      <c r="K503" s="108">
        <f>ROUND(AI503,round_as_displayed)</f>
        <v>-240</v>
      </c>
      <c r="L503" s="107"/>
      <c r="M503" s="107"/>
      <c r="N503" s="108">
        <f>ROUND(AL503,round_as_displayed)</f>
        <v>0</v>
      </c>
      <c r="O503" s="107"/>
      <c r="P503" s="107"/>
      <c r="Q503" s="108">
        <f>E503+H503+K503+N503</f>
        <v>-240</v>
      </c>
      <c r="R503" s="107"/>
      <c r="S503" s="107"/>
      <c r="T503" s="108">
        <f>ROUND(AR503,round_as_displayed)</f>
        <v>0</v>
      </c>
      <c r="U503" s="107"/>
      <c r="V503" s="107"/>
      <c r="W503" s="108">
        <f>ROUND(AU503,round_as_displayed)</f>
        <v>-240</v>
      </c>
      <c r="X503" s="107"/>
      <c r="Y503" s="107"/>
      <c r="Z503" s="108">
        <f>ROUND(AX503,round_as_displayed)</f>
        <v>0</v>
      </c>
      <c r="AC503" s="61">
        <v>0</v>
      </c>
      <c r="AF503" s="61">
        <v>0</v>
      </c>
      <c r="AI503" s="61">
        <v>-240</v>
      </c>
      <c r="AO503" s="61">
        <f>AC503+AF503+AI503+AL503</f>
        <v>-240</v>
      </c>
      <c r="AR503" s="61">
        <v>0</v>
      </c>
      <c r="AU503" s="61">
        <v>-240</v>
      </c>
      <c r="AX503" s="61">
        <v>0</v>
      </c>
      <c r="BA503" s="61">
        <f>AR503+AU503+AX503</f>
        <v>-240</v>
      </c>
      <c r="BC503" s="61">
        <v>0</v>
      </c>
      <c r="BD503" s="63">
        <v>0</v>
      </c>
      <c r="BE503" s="63"/>
      <c r="BF503" s="61" t="b">
        <f>IF(AND(AC503=0,AF503=0,AI503=0,AL503=0),TRUE,FALSE)</f>
        <v>0</v>
      </c>
      <c r="BH503" s="1">
        <f t="shared" si="265"/>
        <v>0</v>
      </c>
    </row>
    <row r="504" spans="1:60" ht="14.25" collapsed="1">
      <c r="A504" s="1" t="s">
        <v>25</v>
      </c>
      <c r="B504" s="50" t="s">
        <v>224</v>
      </c>
      <c r="C504" s="6" t="s">
        <v>508</v>
      </c>
      <c r="D504" s="14"/>
      <c r="E504" s="21">
        <f t="shared" si="266"/>
        <v>0</v>
      </c>
      <c r="F504" s="14"/>
      <c r="G504" s="14"/>
      <c r="H504" s="21">
        <f t="shared" si="267"/>
        <v>0</v>
      </c>
      <c r="I504" s="14"/>
      <c r="J504" s="14"/>
      <c r="K504" s="21">
        <f t="shared" si="268"/>
        <v>-240</v>
      </c>
      <c r="L504" s="14"/>
      <c r="M504" s="14"/>
      <c r="N504" s="21">
        <f t="shared" si="269"/>
        <v>0</v>
      </c>
      <c r="O504" s="14"/>
      <c r="P504" s="14"/>
      <c r="Q504" s="30">
        <f t="shared" si="270"/>
        <v>-240</v>
      </c>
      <c r="R504" s="14"/>
      <c r="S504" s="14"/>
      <c r="T504" s="21">
        <f t="shared" si="271"/>
        <v>0</v>
      </c>
      <c r="U504" s="14"/>
      <c r="V504" s="14"/>
      <c r="W504" s="21">
        <f t="shared" si="272"/>
        <v>-240</v>
      </c>
      <c r="X504" s="10"/>
      <c r="Y504" s="14"/>
      <c r="Z504" s="21">
        <f t="shared" si="273"/>
        <v>0</v>
      </c>
      <c r="AB504" s="14"/>
      <c r="AC504" s="39">
        <v>0</v>
      </c>
      <c r="AD504" s="14"/>
      <c r="AE504" s="14"/>
      <c r="AF504" s="26">
        <v>0</v>
      </c>
      <c r="AG504" s="14"/>
      <c r="AH504" s="14"/>
      <c r="AI504" s="26">
        <v>-240</v>
      </c>
      <c r="AJ504" s="14"/>
      <c r="AK504" s="14"/>
      <c r="AL504" s="26">
        <f t="shared" si="274"/>
        <v>0</v>
      </c>
      <c r="AM504" s="14"/>
      <c r="AN504" s="14"/>
      <c r="AO504" s="26">
        <f t="shared" si="275"/>
        <v>-240</v>
      </c>
      <c r="AP504" s="14"/>
      <c r="AQ504" s="14"/>
      <c r="AR504" s="30">
        <v>0</v>
      </c>
      <c r="AS504" s="14"/>
      <c r="AT504" s="14"/>
      <c r="AU504" s="26">
        <v>-240</v>
      </c>
      <c r="AV504" s="10"/>
      <c r="AW504" s="14"/>
      <c r="AX504" s="26">
        <v>0</v>
      </c>
      <c r="AY504" s="14"/>
      <c r="AZ504" s="14"/>
      <c r="BA504" s="30">
        <f t="shared" si="276"/>
        <v>-240</v>
      </c>
      <c r="BC504" s="1">
        <v>0</v>
      </c>
      <c r="BD504" s="1">
        <v>0</v>
      </c>
      <c r="BF504" s="1" t="b">
        <f t="shared" si="277"/>
        <v>0</v>
      </c>
      <c r="BH504" s="1">
        <f t="shared" si="265"/>
        <v>0</v>
      </c>
    </row>
    <row r="505" spans="2:60" ht="14.25">
      <c r="B505" s="101" t="s">
        <v>13</v>
      </c>
      <c r="C505" s="89" t="s">
        <v>508</v>
      </c>
      <c r="D505" s="102"/>
      <c r="E505" s="103">
        <f>E496+E498+E500+E504+E501+E502</f>
        <v>12067</v>
      </c>
      <c r="F505" s="89" t="s">
        <v>508</v>
      </c>
      <c r="G505" s="102"/>
      <c r="H505" s="103">
        <f>H496+H498+H500+H504+H501+H502</f>
        <v>0</v>
      </c>
      <c r="I505" s="89" t="s">
        <v>508</v>
      </c>
      <c r="J505" s="102"/>
      <c r="K505" s="103">
        <f>K496+K498+K500+K504+K501+K502</f>
        <v>39414</v>
      </c>
      <c r="L505" s="89" t="s">
        <v>508</v>
      </c>
      <c r="M505" s="102"/>
      <c r="N505" s="103">
        <f>N496+N498+N500+N504+N501+N502</f>
        <v>0</v>
      </c>
      <c r="O505" s="89" t="s">
        <v>508</v>
      </c>
      <c r="P505" s="102"/>
      <c r="Q505" s="103">
        <f>Q496+Q498+Q500+Q504+Q501+Q502</f>
        <v>51481</v>
      </c>
      <c r="R505" s="89" t="s">
        <v>508</v>
      </c>
      <c r="S505" s="102"/>
      <c r="T505" s="103">
        <f>T496+T498+T500+T504+T501+T502</f>
        <v>0</v>
      </c>
      <c r="U505" s="89" t="s">
        <v>508</v>
      </c>
      <c r="V505" s="102"/>
      <c r="W505" s="103">
        <f>W496+W498+W500+W504+W501+W502</f>
        <v>51481</v>
      </c>
      <c r="X505" s="89" t="s">
        <v>508</v>
      </c>
      <c r="Y505" s="102"/>
      <c r="Z505" s="103">
        <f>Z496+Z498+Z500+Z504+Z501+Z502</f>
        <v>0</v>
      </c>
      <c r="AA505" s="6" t="s">
        <v>508</v>
      </c>
      <c r="AB505" s="7"/>
      <c r="AC505" s="22">
        <f>AC496+AC498+AC500+AC504+AC501+AC502</f>
        <v>12067.15</v>
      </c>
      <c r="AD505" s="6" t="s">
        <v>508</v>
      </c>
      <c r="AE505" s="7"/>
      <c r="AF505" s="22">
        <f>AF496+AF498+AF500+AF504+AF501+AF502</f>
        <v>0</v>
      </c>
      <c r="AG505" s="6" t="s">
        <v>508</v>
      </c>
      <c r="AH505" s="7"/>
      <c r="AI505" s="22">
        <f>AI496+AI498+AI500+AI504+AI501+AI502</f>
        <v>39414.01</v>
      </c>
      <c r="AJ505" s="6" t="s">
        <v>508</v>
      </c>
      <c r="AK505" s="7"/>
      <c r="AL505" s="22">
        <f>AL496+AL498+AL500+AL504+AL501+AL502</f>
        <v>0</v>
      </c>
      <c r="AM505" s="6" t="s">
        <v>508</v>
      </c>
      <c r="AN505" s="7"/>
      <c r="AO505" s="22">
        <f>AO496+AO498+AO500+AO504+AO501+AO502</f>
        <v>51481.16</v>
      </c>
      <c r="AP505" s="6" t="s">
        <v>508</v>
      </c>
      <c r="AQ505" s="7"/>
      <c r="AR505" s="22">
        <f>AR496+AR498+AR500+AR504+AR501+AR502</f>
        <v>0</v>
      </c>
      <c r="AS505" s="6" t="s">
        <v>508</v>
      </c>
      <c r="AT505" s="7"/>
      <c r="AU505" s="22">
        <f>AU496+AU498+AU500+AU504+AU501+AU502</f>
        <v>51481.16</v>
      </c>
      <c r="AV505" s="6" t="s">
        <v>508</v>
      </c>
      <c r="AW505" s="7"/>
      <c r="AX505" s="22">
        <f>AX496+AX498+AX500+AX504+AX501+AX502</f>
        <v>0</v>
      </c>
      <c r="AY505" s="6" t="s">
        <v>508</v>
      </c>
      <c r="AZ505" s="7"/>
      <c r="BA505" s="22">
        <f>BA496+BA498+BA500+BA504+BA501+BA502</f>
        <v>51481.16</v>
      </c>
      <c r="BF505" s="1" t="b">
        <f>BF495</f>
        <v>0</v>
      </c>
      <c r="BH505" s="1">
        <f t="shared" si="265"/>
        <v>0</v>
      </c>
    </row>
    <row r="506" spans="2:60" ht="14.25">
      <c r="B506" s="58" t="s">
        <v>19</v>
      </c>
      <c r="C506" s="6" t="s">
        <v>508</v>
      </c>
      <c r="D506" s="7"/>
      <c r="E506" s="22">
        <f>SUM(+E395+E398+E407+E409+E414+E470+E472+E489+E505+E453+E493)</f>
        <v>6388395</v>
      </c>
      <c r="F506" s="6" t="s">
        <v>508</v>
      </c>
      <c r="G506" s="7"/>
      <c r="H506" s="22">
        <f>SUM(+H395+H398+H407+H409+H414+H470+H472+H489+H505+H453+H493)</f>
        <v>151406</v>
      </c>
      <c r="I506" s="6" t="s">
        <v>508</v>
      </c>
      <c r="J506" s="7"/>
      <c r="K506" s="22">
        <f>SUM(+K395+K398+K407+K409+K414+K470+K472+K489+K505+K453+K493)</f>
        <v>1434629</v>
      </c>
      <c r="L506" s="6" t="s">
        <v>508</v>
      </c>
      <c r="M506" s="7"/>
      <c r="N506" s="22">
        <f>SUM(+N395+N398+N407+N409+N414+N470+N472+N489+N505+N453+N493)</f>
        <v>17643</v>
      </c>
      <c r="O506" s="6" t="s">
        <v>508</v>
      </c>
      <c r="P506" s="7"/>
      <c r="Q506" s="22">
        <f>SUM(+Q395+Q398+Q407+Q409+Q414+Q470+Q472+Q489+Q505+Q453+Q493)</f>
        <v>7992073</v>
      </c>
      <c r="R506" s="6" t="s">
        <v>508</v>
      </c>
      <c r="S506" s="7"/>
      <c r="T506" s="22">
        <f>SUM(+T395+T398+T407+T409+T414+T470+T472+T489+T505+T453+T493)</f>
        <v>3923967</v>
      </c>
      <c r="U506" s="6" t="s">
        <v>508</v>
      </c>
      <c r="V506" s="7"/>
      <c r="W506" s="22">
        <f>SUM(+W395+W398+W407+W409+W414+W470+W472+W489+W505+W453+W493)</f>
        <v>3589281</v>
      </c>
      <c r="X506" s="6" t="s">
        <v>508</v>
      </c>
      <c r="Y506" s="7"/>
      <c r="Z506" s="22">
        <f>SUM(+Z395+Z398+Z407+Z409+Z414+Z470+Z472+Z489+Z505+Z453+Z493)</f>
        <v>478825</v>
      </c>
      <c r="AA506" s="6" t="s">
        <v>508</v>
      </c>
      <c r="AB506" s="7"/>
      <c r="AC506" s="22">
        <f>SUM(+AC395+AC407+AC409+AC414+AC470+AC472+AC489+AC505+AC453+AC493)</f>
        <v>5424402.890000001</v>
      </c>
      <c r="AD506" s="6" t="s">
        <v>508</v>
      </c>
      <c r="AE506" s="7"/>
      <c r="AF506" s="22">
        <f>SUM(+AF395+AF407+AF409+AF414+AF470+AF472+AF489+AF505+AF453+AF493)</f>
        <v>150738.53</v>
      </c>
      <c r="AG506" s="6" t="s">
        <v>508</v>
      </c>
      <c r="AH506" s="7"/>
      <c r="AI506" s="22">
        <f>SUM(+AI395+AI407+AI409+AI414+AI470+AI472+AI489+AI505+AI453+AI493)</f>
        <v>1426416.53</v>
      </c>
      <c r="AJ506" s="6" t="s">
        <v>508</v>
      </c>
      <c r="AK506" s="7"/>
      <c r="AL506" s="22">
        <f>SUM(+AL395+AL407+AL409+AL414+AL470+AL472+AL489+AL505+AL453+AL493)</f>
        <v>65.17</v>
      </c>
      <c r="AM506" s="6" t="s">
        <v>508</v>
      </c>
      <c r="AN506" s="7"/>
      <c r="AO506" s="22">
        <f>SUM(+AO395+AO407+AO409+AO414+AO470+AO472+AO489+AO505+AO453+AO493)</f>
        <v>7001623.120000001</v>
      </c>
      <c r="AP506" s="6" t="s">
        <v>508</v>
      </c>
      <c r="AQ506" s="7"/>
      <c r="AR506" s="22">
        <f>SUM(+AR395+AR407+AR409+AR414+AR470+AR472+AR489+AR505+AR453+AR493)</f>
        <v>3901109.67</v>
      </c>
      <c r="AS506" s="6" t="s">
        <v>508</v>
      </c>
      <c r="AT506" s="7"/>
      <c r="AU506" s="22">
        <f>SUM(+AU395+AU407+AU409+AU414+AU470+AU472+AU489+AU505+AU453+AU493)</f>
        <v>2639265.96</v>
      </c>
      <c r="AV506" s="6" t="s">
        <v>508</v>
      </c>
      <c r="AW506" s="7"/>
      <c r="AX506" s="22">
        <f>SUM(+AX395+AX407+AX409+AX414+AX470+AX472+AX489+AX505+AX453+AX493)</f>
        <v>461247.49</v>
      </c>
      <c r="AY506" s="6" t="s">
        <v>508</v>
      </c>
      <c r="AZ506" s="7"/>
      <c r="BA506" s="22">
        <f>SUM(+BA395+BA407+BA409+BA414+BA470+BA472+BA489+BA505+BA453+BA493)</f>
        <v>7001623.120000001</v>
      </c>
      <c r="BH506" s="1">
        <f t="shared" si="265"/>
        <v>0</v>
      </c>
    </row>
    <row r="507" spans="2:60" ht="14.25">
      <c r="B507" s="100"/>
      <c r="C507" s="89"/>
      <c r="D507" s="89"/>
      <c r="E507" s="90"/>
      <c r="F507" s="89"/>
      <c r="G507" s="89"/>
      <c r="H507" s="90"/>
      <c r="I507" s="89"/>
      <c r="J507" s="89"/>
      <c r="K507" s="90"/>
      <c r="L507" s="89"/>
      <c r="M507" s="89"/>
      <c r="N507" s="90"/>
      <c r="O507" s="89"/>
      <c r="P507" s="89"/>
      <c r="Q507" s="90"/>
      <c r="R507" s="89"/>
      <c r="S507" s="89"/>
      <c r="T507" s="90"/>
      <c r="U507" s="89"/>
      <c r="V507" s="89"/>
      <c r="W507" s="90"/>
      <c r="X507" s="92"/>
      <c r="Y507" s="89"/>
      <c r="Z507" s="90"/>
      <c r="AV507" s="10"/>
      <c r="BH507" s="1">
        <f t="shared" si="265"/>
        <v>0</v>
      </c>
    </row>
    <row r="508" spans="2:60" ht="15" customHeight="1">
      <c r="B508" s="12" t="s">
        <v>626</v>
      </c>
      <c r="C508" s="1"/>
      <c r="D508" s="1"/>
      <c r="E508" s="19"/>
      <c r="F508" s="1"/>
      <c r="G508" s="1"/>
      <c r="H508" s="19"/>
      <c r="I508" s="1"/>
      <c r="J508" s="1"/>
      <c r="K508" s="19"/>
      <c r="L508" s="1"/>
      <c r="M508" s="1"/>
      <c r="N508" s="19"/>
      <c r="O508" s="1"/>
      <c r="P508" s="1"/>
      <c r="R508" s="1"/>
      <c r="S508" s="1"/>
      <c r="U508" s="1"/>
      <c r="V508" s="1"/>
      <c r="W508" s="19"/>
      <c r="X508" s="10"/>
      <c r="Y508" s="1"/>
      <c r="Z508" s="19"/>
      <c r="AA508" s="1"/>
      <c r="AB508" s="1"/>
      <c r="AD508" s="1"/>
      <c r="AE508" s="1"/>
      <c r="AG508" s="1"/>
      <c r="AH508" s="1"/>
      <c r="AJ508" s="1"/>
      <c r="AK508" s="1"/>
      <c r="AM508" s="1"/>
      <c r="AN508" s="1"/>
      <c r="AP508" s="1"/>
      <c r="AQ508" s="1"/>
      <c r="AS508" s="1"/>
      <c r="AT508" s="1"/>
      <c r="AV508" s="10"/>
      <c r="AW508" s="1"/>
      <c r="AY508" s="1"/>
      <c r="AZ508" s="1"/>
      <c r="BH508" s="1">
        <f t="shared" si="265"/>
        <v>0</v>
      </c>
    </row>
    <row r="509" spans="2:60" ht="15" customHeight="1">
      <c r="B509" s="94" t="s">
        <v>627</v>
      </c>
      <c r="C509" s="95"/>
      <c r="D509" s="95"/>
      <c r="E509" s="90"/>
      <c r="F509" s="95"/>
      <c r="G509" s="95"/>
      <c r="H509" s="90"/>
      <c r="I509" s="95"/>
      <c r="J509" s="95"/>
      <c r="K509" s="90"/>
      <c r="L509" s="95"/>
      <c r="M509" s="95"/>
      <c r="N509" s="90"/>
      <c r="O509" s="95"/>
      <c r="P509" s="95"/>
      <c r="Q509" s="90"/>
      <c r="R509" s="95"/>
      <c r="S509" s="95"/>
      <c r="T509" s="90"/>
      <c r="U509" s="95"/>
      <c r="V509" s="95"/>
      <c r="W509" s="90"/>
      <c r="X509" s="92"/>
      <c r="Y509" s="95"/>
      <c r="Z509" s="90"/>
      <c r="AA509" s="1"/>
      <c r="AB509" s="1"/>
      <c r="AD509" s="1"/>
      <c r="AE509" s="1"/>
      <c r="AG509" s="1"/>
      <c r="AH509" s="1"/>
      <c r="AJ509" s="1"/>
      <c r="AK509" s="1"/>
      <c r="AM509" s="1"/>
      <c r="AN509" s="1"/>
      <c r="AP509" s="1"/>
      <c r="AQ509" s="1"/>
      <c r="AS509" s="1"/>
      <c r="AT509" s="1"/>
      <c r="AV509" s="10"/>
      <c r="AW509" s="1"/>
      <c r="AY509" s="1"/>
      <c r="AZ509" s="1"/>
      <c r="BF509" s="1" t="b">
        <f>IF(AND(BF511,BF512,BF515,BF517,BF518,BF519,BF521,BF524,BF526,BF527),TRUE,FALSE)</f>
        <v>0</v>
      </c>
      <c r="BH509" s="1">
        <f t="shared" si="265"/>
        <v>0</v>
      </c>
    </row>
    <row r="510" spans="1:60" s="61" customFormat="1" ht="14.25" hidden="1" outlineLevel="1">
      <c r="A510" s="61" t="s">
        <v>125</v>
      </c>
      <c r="B510" s="107" t="s">
        <v>126</v>
      </c>
      <c r="C510" s="107"/>
      <c r="D510" s="107"/>
      <c r="E510" s="108">
        <f>ROUND(AC510,round_as_displayed)</f>
        <v>0</v>
      </c>
      <c r="F510" s="107"/>
      <c r="G510" s="107"/>
      <c r="H510" s="108">
        <f>ROUND(AF510,round_as_displayed)</f>
        <v>4501</v>
      </c>
      <c r="I510" s="107"/>
      <c r="J510" s="107"/>
      <c r="K510" s="108">
        <f>ROUND(AI510,round_as_displayed)</f>
        <v>0</v>
      </c>
      <c r="L510" s="107"/>
      <c r="M510" s="107"/>
      <c r="N510" s="108">
        <f>ROUND(AL510,round_as_displayed)</f>
        <v>0</v>
      </c>
      <c r="O510" s="107"/>
      <c r="P510" s="107"/>
      <c r="Q510" s="108">
        <f>E510+H510+K510+N510</f>
        <v>4501</v>
      </c>
      <c r="R510" s="107"/>
      <c r="S510" s="107"/>
      <c r="T510" s="108">
        <f>ROUND(AR510,round_as_displayed)</f>
        <v>4501</v>
      </c>
      <c r="U510" s="107"/>
      <c r="V510" s="107"/>
      <c r="W510" s="108">
        <f>ROUND(AU510,round_as_displayed)</f>
        <v>0</v>
      </c>
      <c r="X510" s="107"/>
      <c r="Y510" s="107"/>
      <c r="Z510" s="108">
        <f>ROUND(AX510,round_as_displayed)</f>
        <v>0</v>
      </c>
      <c r="AC510" s="61">
        <v>0</v>
      </c>
      <c r="AF510" s="61">
        <v>4500.99</v>
      </c>
      <c r="AI510" s="61">
        <v>0</v>
      </c>
      <c r="AO510" s="61">
        <f>AC510+AF510+AI510+AL510</f>
        <v>4500.99</v>
      </c>
      <c r="AR510" s="61">
        <v>4500.99</v>
      </c>
      <c r="AU510" s="61">
        <v>0</v>
      </c>
      <c r="AX510" s="61">
        <v>0</v>
      </c>
      <c r="BA510" s="61">
        <f>AR510+AU510+AX510</f>
        <v>4500.99</v>
      </c>
      <c r="BC510" s="61">
        <v>0</v>
      </c>
      <c r="BD510" s="63">
        <v>0</v>
      </c>
      <c r="BE510" s="63"/>
      <c r="BF510" s="61" t="b">
        <f>IF(AND(AC510=0,AF510=0,AI510=0,AL510=0),TRUE,FALSE)</f>
        <v>0</v>
      </c>
      <c r="BH510" s="1">
        <f t="shared" si="265"/>
        <v>0</v>
      </c>
    </row>
    <row r="511" spans="1:60" ht="14.25" collapsed="1">
      <c r="A511" s="1" t="s">
        <v>628</v>
      </c>
      <c r="B511" s="50" t="s">
        <v>629</v>
      </c>
      <c r="C511" s="6" t="s">
        <v>508</v>
      </c>
      <c r="D511" s="14"/>
      <c r="E511" s="21">
        <f aca="true" t="shared" si="278" ref="E511:E527">ROUND(AC511,round_as_displayed)</f>
        <v>0</v>
      </c>
      <c r="F511" s="14"/>
      <c r="G511" s="14"/>
      <c r="H511" s="21">
        <f aca="true" t="shared" si="279" ref="H511:H527">ROUND(AF511,round_as_displayed)</f>
        <v>4501</v>
      </c>
      <c r="I511" s="14"/>
      <c r="J511" s="14"/>
      <c r="K511" s="21">
        <f aca="true" t="shared" si="280" ref="K511:K527">ROUND(AI511,round_as_displayed)</f>
        <v>0</v>
      </c>
      <c r="L511" s="14"/>
      <c r="M511" s="14"/>
      <c r="N511" s="21">
        <f aca="true" t="shared" si="281" ref="N511:N527">ROUND(AL511,round_as_displayed)</f>
        <v>0</v>
      </c>
      <c r="O511" s="14"/>
      <c r="P511" s="14"/>
      <c r="Q511" s="30">
        <f aca="true" t="shared" si="282" ref="Q511:Q527">E511+H511+K511+N511</f>
        <v>4501</v>
      </c>
      <c r="R511" s="14"/>
      <c r="S511" s="14"/>
      <c r="T511" s="21">
        <f aca="true" t="shared" si="283" ref="T511:T527">ROUND(AR511,round_as_displayed)</f>
        <v>4501</v>
      </c>
      <c r="U511" s="14"/>
      <c r="V511" s="14"/>
      <c r="W511" s="21">
        <f aca="true" t="shared" si="284" ref="W511:W527">ROUND(AU511,round_as_displayed)</f>
        <v>0</v>
      </c>
      <c r="X511" s="10"/>
      <c r="Y511" s="14"/>
      <c r="Z511" s="21">
        <f aca="true" t="shared" si="285" ref="Z511:Z527">ROUND(AX511,round_as_displayed)</f>
        <v>0</v>
      </c>
      <c r="AB511" s="14"/>
      <c r="AC511" s="39">
        <v>0</v>
      </c>
      <c r="AD511" s="14"/>
      <c r="AE511" s="14"/>
      <c r="AF511" s="26">
        <v>4500.99</v>
      </c>
      <c r="AG511" s="14"/>
      <c r="AH511" s="14"/>
      <c r="AI511" s="26">
        <v>0</v>
      </c>
      <c r="AJ511" s="14"/>
      <c r="AK511" s="14"/>
      <c r="AL511" s="26">
        <f aca="true" t="shared" si="286" ref="AL511:AL527">BC511</f>
        <v>0</v>
      </c>
      <c r="AM511" s="14"/>
      <c r="AN511" s="14"/>
      <c r="AO511" s="26">
        <f aca="true" t="shared" si="287" ref="AO511:AO527">AC511+AF511+AI511+AL511</f>
        <v>4500.99</v>
      </c>
      <c r="AP511" s="14"/>
      <c r="AQ511" s="14"/>
      <c r="AR511" s="30">
        <v>4500.99</v>
      </c>
      <c r="AS511" s="14"/>
      <c r="AT511" s="14"/>
      <c r="AU511" s="26">
        <v>0</v>
      </c>
      <c r="AV511" s="10"/>
      <c r="AW511" s="14"/>
      <c r="AX511" s="26">
        <v>0</v>
      </c>
      <c r="AY511" s="14"/>
      <c r="AZ511" s="14"/>
      <c r="BA511" s="30">
        <f aca="true" t="shared" si="288" ref="BA511:BA527">AR511+AU511+AX511</f>
        <v>4500.99</v>
      </c>
      <c r="BC511" s="1">
        <v>0</v>
      </c>
      <c r="BD511" s="1">
        <v>0</v>
      </c>
      <c r="BF511" s="1" t="b">
        <f aca="true" t="shared" si="289" ref="BF511:BF527">IF(AND(AC511=0,AF511=0,AI511=0,AL511=0),TRUE,FALSE)</f>
        <v>0</v>
      </c>
      <c r="BH511" s="1">
        <f t="shared" si="265"/>
        <v>0</v>
      </c>
    </row>
    <row r="512" spans="1:60" ht="14.25" hidden="1">
      <c r="A512" s="1" t="s">
        <v>630</v>
      </c>
      <c r="B512" s="96" t="s">
        <v>631</v>
      </c>
      <c r="C512" s="89" t="s">
        <v>508</v>
      </c>
      <c r="D512" s="97"/>
      <c r="E512" s="98">
        <f t="shared" si="278"/>
        <v>0</v>
      </c>
      <c r="F512" s="97"/>
      <c r="G512" s="97"/>
      <c r="H512" s="98">
        <f t="shared" si="279"/>
        <v>0</v>
      </c>
      <c r="I512" s="97"/>
      <c r="J512" s="97"/>
      <c r="K512" s="98">
        <f t="shared" si="280"/>
        <v>0</v>
      </c>
      <c r="L512" s="97"/>
      <c r="M512" s="97"/>
      <c r="N512" s="98">
        <f t="shared" si="281"/>
        <v>0</v>
      </c>
      <c r="O512" s="97"/>
      <c r="P512" s="97"/>
      <c r="Q512" s="99">
        <f t="shared" si="282"/>
        <v>0</v>
      </c>
      <c r="R512" s="97"/>
      <c r="S512" s="97"/>
      <c r="T512" s="98">
        <f t="shared" si="283"/>
        <v>0</v>
      </c>
      <c r="U512" s="97"/>
      <c r="V512" s="97"/>
      <c r="W512" s="98">
        <f t="shared" si="284"/>
        <v>0</v>
      </c>
      <c r="X512" s="92"/>
      <c r="Y512" s="97"/>
      <c r="Z512" s="98">
        <f t="shared" si="285"/>
        <v>0</v>
      </c>
      <c r="AB512" s="14"/>
      <c r="AC512" s="39">
        <v>0</v>
      </c>
      <c r="AD512" s="14"/>
      <c r="AE512" s="14"/>
      <c r="AF512" s="26">
        <v>0</v>
      </c>
      <c r="AG512" s="14"/>
      <c r="AH512" s="14"/>
      <c r="AI512" s="26">
        <v>0</v>
      </c>
      <c r="AJ512" s="14"/>
      <c r="AK512" s="14"/>
      <c r="AL512" s="26">
        <f t="shared" si="286"/>
        <v>0</v>
      </c>
      <c r="AM512" s="14"/>
      <c r="AN512" s="14"/>
      <c r="AO512" s="26">
        <f t="shared" si="287"/>
        <v>0</v>
      </c>
      <c r="AP512" s="14"/>
      <c r="AQ512" s="14"/>
      <c r="AR512" s="30">
        <v>0</v>
      </c>
      <c r="AS512" s="14"/>
      <c r="AT512" s="14"/>
      <c r="AU512" s="26">
        <v>0</v>
      </c>
      <c r="AV512" s="10"/>
      <c r="AW512" s="14"/>
      <c r="AX512" s="26">
        <v>0</v>
      </c>
      <c r="AY512" s="14"/>
      <c r="AZ512" s="14"/>
      <c r="BA512" s="30">
        <f t="shared" si="288"/>
        <v>0</v>
      </c>
      <c r="BC512" s="1">
        <v>0</v>
      </c>
      <c r="BD512" s="1">
        <v>0</v>
      </c>
      <c r="BF512" s="1" t="b">
        <f t="shared" si="289"/>
        <v>1</v>
      </c>
      <c r="BH512" s="1">
        <f t="shared" si="265"/>
        <v>0</v>
      </c>
    </row>
    <row r="513" spans="1:60" s="61" customFormat="1" ht="14.25" hidden="1" outlineLevel="1">
      <c r="A513" s="61" t="s">
        <v>144</v>
      </c>
      <c r="B513" s="107" t="s">
        <v>145</v>
      </c>
      <c r="C513" s="107"/>
      <c r="D513" s="107"/>
      <c r="E513" s="108">
        <f>ROUND(AC513,round_as_displayed)</f>
        <v>0</v>
      </c>
      <c r="F513" s="107"/>
      <c r="G513" s="107"/>
      <c r="H513" s="108">
        <f>ROUND(AF513,round_as_displayed)</f>
        <v>7418</v>
      </c>
      <c r="I513" s="107"/>
      <c r="J513" s="107"/>
      <c r="K513" s="108">
        <f>ROUND(AI513,round_as_displayed)</f>
        <v>0</v>
      </c>
      <c r="L513" s="107"/>
      <c r="M513" s="107"/>
      <c r="N513" s="108">
        <f>ROUND(AL513,round_as_displayed)</f>
        <v>0</v>
      </c>
      <c r="O513" s="107"/>
      <c r="P513" s="107"/>
      <c r="Q513" s="108">
        <f>E513+H513+K513+N513</f>
        <v>7418</v>
      </c>
      <c r="R513" s="107"/>
      <c r="S513" s="107"/>
      <c r="T513" s="108">
        <f>ROUND(AR513,round_as_displayed)</f>
        <v>7418</v>
      </c>
      <c r="U513" s="107"/>
      <c r="V513" s="107"/>
      <c r="W513" s="108">
        <f>ROUND(AU513,round_as_displayed)</f>
        <v>0</v>
      </c>
      <c r="X513" s="107"/>
      <c r="Y513" s="107"/>
      <c r="Z513" s="108">
        <f>ROUND(AX513,round_as_displayed)</f>
        <v>0</v>
      </c>
      <c r="AC513" s="61">
        <v>0</v>
      </c>
      <c r="AF513" s="61">
        <v>7418.04</v>
      </c>
      <c r="AI513" s="61">
        <v>0</v>
      </c>
      <c r="AO513" s="61">
        <f>AC513+AF513+AI513+AL513</f>
        <v>7418.04</v>
      </c>
      <c r="AR513" s="61">
        <v>7418.04</v>
      </c>
      <c r="AU513" s="61">
        <v>0</v>
      </c>
      <c r="AX513" s="61">
        <v>0</v>
      </c>
      <c r="BA513" s="61">
        <f>AR513+AU513+AX513</f>
        <v>7418.04</v>
      </c>
      <c r="BC513" s="61">
        <v>0</v>
      </c>
      <c r="BD513" s="63">
        <v>0</v>
      </c>
      <c r="BE513" s="63"/>
      <c r="BF513" s="61" t="b">
        <f>IF(AND(AC513=0,AF513=0,AI513=0,AL513=0),TRUE,FALSE)</f>
        <v>0</v>
      </c>
      <c r="BH513" s="1">
        <f t="shared" si="265"/>
        <v>0</v>
      </c>
    </row>
    <row r="514" spans="1:60" s="61" customFormat="1" ht="14.25" hidden="1" outlineLevel="1">
      <c r="A514" s="61" t="s">
        <v>283</v>
      </c>
      <c r="B514" s="107" t="s">
        <v>284</v>
      </c>
      <c r="C514" s="107"/>
      <c r="D514" s="107"/>
      <c r="E514" s="108">
        <f>ROUND(AC514,round_as_displayed)</f>
        <v>0</v>
      </c>
      <c r="F514" s="107"/>
      <c r="G514" s="107"/>
      <c r="H514" s="108">
        <f>ROUND(AF514,round_as_displayed)</f>
        <v>7570</v>
      </c>
      <c r="I514" s="107"/>
      <c r="J514" s="107"/>
      <c r="K514" s="108">
        <f>ROUND(AI514,round_as_displayed)</f>
        <v>0</v>
      </c>
      <c r="L514" s="107"/>
      <c r="M514" s="107"/>
      <c r="N514" s="108">
        <f>ROUND(AL514,round_as_displayed)</f>
        <v>0</v>
      </c>
      <c r="O514" s="107"/>
      <c r="P514" s="107"/>
      <c r="Q514" s="108">
        <f>E514+H514+K514+N514</f>
        <v>7570</v>
      </c>
      <c r="R514" s="107"/>
      <c r="S514" s="107"/>
      <c r="T514" s="108">
        <f>ROUND(AR514,round_as_displayed)</f>
        <v>7570</v>
      </c>
      <c r="U514" s="107"/>
      <c r="V514" s="107"/>
      <c r="W514" s="108">
        <f>ROUND(AU514,round_as_displayed)</f>
        <v>0</v>
      </c>
      <c r="X514" s="107"/>
      <c r="Y514" s="107"/>
      <c r="Z514" s="108">
        <f>ROUND(AX514,round_as_displayed)</f>
        <v>0</v>
      </c>
      <c r="AC514" s="61">
        <v>0</v>
      </c>
      <c r="AF514" s="61">
        <v>7570.48</v>
      </c>
      <c r="AI514" s="61">
        <v>0</v>
      </c>
      <c r="AO514" s="61">
        <f>AC514+AF514+AI514+AL514</f>
        <v>7570.48</v>
      </c>
      <c r="AR514" s="61">
        <v>7570.48</v>
      </c>
      <c r="AU514" s="61">
        <v>0</v>
      </c>
      <c r="AX514" s="61">
        <v>0</v>
      </c>
      <c r="BA514" s="61">
        <f>AR514+AU514+AX514</f>
        <v>7570.48</v>
      </c>
      <c r="BC514" s="61">
        <v>0</v>
      </c>
      <c r="BD514" s="63">
        <v>0</v>
      </c>
      <c r="BE514" s="63"/>
      <c r="BF514" s="61" t="b">
        <f>IF(AND(AC514=0,AF514=0,AI514=0,AL514=0),TRUE,FALSE)</f>
        <v>0</v>
      </c>
      <c r="BH514" s="1">
        <f t="shared" si="265"/>
        <v>0</v>
      </c>
    </row>
    <row r="515" spans="1:60" ht="14.25" collapsed="1">
      <c r="A515" s="1" t="s">
        <v>101</v>
      </c>
      <c r="B515" s="96" t="s">
        <v>632</v>
      </c>
      <c r="C515" s="89" t="s">
        <v>508</v>
      </c>
      <c r="D515" s="97"/>
      <c r="E515" s="98">
        <f t="shared" si="278"/>
        <v>0</v>
      </c>
      <c r="F515" s="97"/>
      <c r="G515" s="97"/>
      <c r="H515" s="98">
        <f t="shared" si="279"/>
        <v>14989</v>
      </c>
      <c r="I515" s="97"/>
      <c r="J515" s="97"/>
      <c r="K515" s="98">
        <f t="shared" si="280"/>
        <v>0</v>
      </c>
      <c r="L515" s="97"/>
      <c r="M515" s="97"/>
      <c r="N515" s="98">
        <f t="shared" si="281"/>
        <v>0</v>
      </c>
      <c r="O515" s="97"/>
      <c r="P515" s="97"/>
      <c r="Q515" s="99">
        <f t="shared" si="282"/>
        <v>14989</v>
      </c>
      <c r="R515" s="97"/>
      <c r="S515" s="97"/>
      <c r="T515" s="98">
        <f t="shared" si="283"/>
        <v>14989</v>
      </c>
      <c r="U515" s="97"/>
      <c r="V515" s="97"/>
      <c r="W515" s="98">
        <f t="shared" si="284"/>
        <v>0</v>
      </c>
      <c r="X515" s="92"/>
      <c r="Y515" s="97"/>
      <c r="Z515" s="98">
        <f t="shared" si="285"/>
        <v>0</v>
      </c>
      <c r="AB515" s="14"/>
      <c r="AC515" s="39">
        <v>0</v>
      </c>
      <c r="AD515" s="14"/>
      <c r="AE515" s="14"/>
      <c r="AF515" s="26">
        <v>14988.52</v>
      </c>
      <c r="AG515" s="14"/>
      <c r="AH515" s="14"/>
      <c r="AI515" s="26">
        <v>0</v>
      </c>
      <c r="AJ515" s="14"/>
      <c r="AK515" s="14"/>
      <c r="AL515" s="26">
        <f t="shared" si="286"/>
        <v>0</v>
      </c>
      <c r="AM515" s="14"/>
      <c r="AN515" s="14"/>
      <c r="AO515" s="26">
        <f t="shared" si="287"/>
        <v>14988.52</v>
      </c>
      <c r="AP515" s="14"/>
      <c r="AQ515" s="14"/>
      <c r="AR515" s="30">
        <v>14988.52</v>
      </c>
      <c r="AS515" s="14"/>
      <c r="AT515" s="14"/>
      <c r="AU515" s="26">
        <v>0</v>
      </c>
      <c r="AV515" s="10"/>
      <c r="AW515" s="14"/>
      <c r="AX515" s="26">
        <v>0</v>
      </c>
      <c r="AY515" s="14"/>
      <c r="AZ515" s="14"/>
      <c r="BA515" s="30">
        <f t="shared" si="288"/>
        <v>14988.52</v>
      </c>
      <c r="BC515" s="1">
        <v>0</v>
      </c>
      <c r="BD515" s="1">
        <v>0</v>
      </c>
      <c r="BF515" s="1" t="b">
        <f t="shared" si="289"/>
        <v>0</v>
      </c>
      <c r="BH515" s="1">
        <f t="shared" si="265"/>
        <v>0</v>
      </c>
    </row>
    <row r="516" spans="1:60" s="61" customFormat="1" ht="14.25" hidden="1" outlineLevel="1">
      <c r="A516" s="61" t="s">
        <v>152</v>
      </c>
      <c r="B516" s="107" t="s">
        <v>238</v>
      </c>
      <c r="C516" s="107"/>
      <c r="D516" s="107"/>
      <c r="E516" s="108">
        <f>ROUND(AC516,round_as_displayed)</f>
        <v>0</v>
      </c>
      <c r="F516" s="107"/>
      <c r="G516" s="107"/>
      <c r="H516" s="108">
        <f>ROUND(AF516,round_as_displayed)</f>
        <v>5474</v>
      </c>
      <c r="I516" s="107"/>
      <c r="J516" s="107"/>
      <c r="K516" s="108">
        <f>ROUND(AI516,round_as_displayed)</f>
        <v>0</v>
      </c>
      <c r="L516" s="107"/>
      <c r="M516" s="107"/>
      <c r="N516" s="108">
        <f>ROUND(AL516,round_as_displayed)</f>
        <v>0</v>
      </c>
      <c r="O516" s="107"/>
      <c r="P516" s="107"/>
      <c r="Q516" s="108">
        <f>E516+H516+K516+N516</f>
        <v>5474</v>
      </c>
      <c r="R516" s="107"/>
      <c r="S516" s="107"/>
      <c r="T516" s="108">
        <f>ROUND(AR516,round_as_displayed)</f>
        <v>5474</v>
      </c>
      <c r="U516" s="107"/>
      <c r="V516" s="107"/>
      <c r="W516" s="108">
        <f>ROUND(AU516,round_as_displayed)</f>
        <v>0</v>
      </c>
      <c r="X516" s="107"/>
      <c r="Y516" s="107"/>
      <c r="Z516" s="108">
        <f>ROUND(AX516,round_as_displayed)</f>
        <v>0</v>
      </c>
      <c r="AC516" s="61">
        <v>0</v>
      </c>
      <c r="AF516" s="61">
        <v>5474.02</v>
      </c>
      <c r="AI516" s="61">
        <v>0</v>
      </c>
      <c r="AO516" s="61">
        <f>AC516+AF516+AI516+AL516</f>
        <v>5474.02</v>
      </c>
      <c r="AR516" s="61">
        <v>5474.02</v>
      </c>
      <c r="AU516" s="61">
        <v>0</v>
      </c>
      <c r="AX516" s="61">
        <v>0</v>
      </c>
      <c r="BA516" s="61">
        <f>AR516+AU516+AX516</f>
        <v>5474.02</v>
      </c>
      <c r="BC516" s="61">
        <v>0</v>
      </c>
      <c r="BD516" s="63">
        <v>0</v>
      </c>
      <c r="BE516" s="63"/>
      <c r="BF516" s="61" t="b">
        <f>IF(AND(AC516=0,AF516=0,AI516=0,AL516=0),TRUE,FALSE)</f>
        <v>0</v>
      </c>
      <c r="BH516" s="1">
        <f t="shared" si="265"/>
        <v>0</v>
      </c>
    </row>
    <row r="517" spans="1:60" ht="14.25" collapsed="1">
      <c r="A517" s="1" t="s">
        <v>633</v>
      </c>
      <c r="B517" s="50" t="s">
        <v>634</v>
      </c>
      <c r="C517" s="6" t="s">
        <v>508</v>
      </c>
      <c r="D517" s="14"/>
      <c r="E517" s="21">
        <f t="shared" si="278"/>
        <v>0</v>
      </c>
      <c r="F517" s="14"/>
      <c r="G517" s="14"/>
      <c r="H517" s="21">
        <f t="shared" si="279"/>
        <v>5474</v>
      </c>
      <c r="I517" s="14"/>
      <c r="J517" s="14"/>
      <c r="K517" s="21">
        <f t="shared" si="280"/>
        <v>0</v>
      </c>
      <c r="L517" s="14"/>
      <c r="M517" s="14"/>
      <c r="N517" s="21">
        <f t="shared" si="281"/>
        <v>0</v>
      </c>
      <c r="O517" s="14"/>
      <c r="P517" s="14"/>
      <c r="Q517" s="30">
        <f t="shared" si="282"/>
        <v>5474</v>
      </c>
      <c r="R517" s="14"/>
      <c r="S517" s="14"/>
      <c r="T517" s="21">
        <f t="shared" si="283"/>
        <v>5474</v>
      </c>
      <c r="U517" s="14"/>
      <c r="V517" s="14"/>
      <c r="W517" s="21">
        <f t="shared" si="284"/>
        <v>0</v>
      </c>
      <c r="X517" s="10"/>
      <c r="Y517" s="14"/>
      <c r="Z517" s="21">
        <f t="shared" si="285"/>
        <v>0</v>
      </c>
      <c r="AB517" s="14"/>
      <c r="AC517" s="39">
        <v>0</v>
      </c>
      <c r="AD517" s="14"/>
      <c r="AE517" s="14"/>
      <c r="AF517" s="26">
        <v>5474.02</v>
      </c>
      <c r="AG517" s="14"/>
      <c r="AH517" s="14"/>
      <c r="AI517" s="26">
        <v>0</v>
      </c>
      <c r="AJ517" s="14"/>
      <c r="AK517" s="14"/>
      <c r="AL517" s="26">
        <f t="shared" si="286"/>
        <v>0</v>
      </c>
      <c r="AM517" s="14"/>
      <c r="AN517" s="14"/>
      <c r="AO517" s="26">
        <f t="shared" si="287"/>
        <v>5474.02</v>
      </c>
      <c r="AP517" s="14"/>
      <c r="AQ517" s="14"/>
      <c r="AR517" s="30">
        <v>5474.02</v>
      </c>
      <c r="AS517" s="14"/>
      <c r="AT517" s="14"/>
      <c r="AU517" s="26">
        <v>0</v>
      </c>
      <c r="AV517" s="10"/>
      <c r="AW517" s="14"/>
      <c r="AX517" s="26">
        <v>0</v>
      </c>
      <c r="AY517" s="14"/>
      <c r="AZ517" s="14"/>
      <c r="BA517" s="30">
        <f t="shared" si="288"/>
        <v>5474.02</v>
      </c>
      <c r="BC517" s="1">
        <v>0</v>
      </c>
      <c r="BD517" s="1">
        <v>0</v>
      </c>
      <c r="BF517" s="1" t="b">
        <f t="shared" si="289"/>
        <v>0</v>
      </c>
      <c r="BH517" s="1">
        <f t="shared" si="265"/>
        <v>0</v>
      </c>
    </row>
    <row r="518" spans="1:60" ht="14.25" hidden="1">
      <c r="A518" s="1" t="s">
        <v>635</v>
      </c>
      <c r="B518" s="96" t="s">
        <v>636</v>
      </c>
      <c r="C518" s="89" t="s">
        <v>508</v>
      </c>
      <c r="D518" s="97"/>
      <c r="E518" s="98">
        <f t="shared" si="278"/>
        <v>0</v>
      </c>
      <c r="F518" s="97"/>
      <c r="G518" s="97"/>
      <c r="H518" s="98">
        <f t="shared" si="279"/>
        <v>0</v>
      </c>
      <c r="I518" s="97"/>
      <c r="J518" s="97"/>
      <c r="K518" s="98">
        <f t="shared" si="280"/>
        <v>0</v>
      </c>
      <c r="L518" s="97"/>
      <c r="M518" s="97"/>
      <c r="N518" s="98">
        <f t="shared" si="281"/>
        <v>0</v>
      </c>
      <c r="O518" s="97"/>
      <c r="P518" s="97"/>
      <c r="Q518" s="99">
        <f t="shared" si="282"/>
        <v>0</v>
      </c>
      <c r="R518" s="97"/>
      <c r="S518" s="97"/>
      <c r="T518" s="98">
        <f t="shared" si="283"/>
        <v>0</v>
      </c>
      <c r="U518" s="97"/>
      <c r="V518" s="97"/>
      <c r="W518" s="98">
        <f t="shared" si="284"/>
        <v>0</v>
      </c>
      <c r="X518" s="92"/>
      <c r="Y518" s="97"/>
      <c r="Z518" s="98">
        <f t="shared" si="285"/>
        <v>0</v>
      </c>
      <c r="AB518" s="14"/>
      <c r="AC518" s="39">
        <v>0</v>
      </c>
      <c r="AD518" s="14"/>
      <c r="AE518" s="14"/>
      <c r="AF518" s="26">
        <v>0</v>
      </c>
      <c r="AG518" s="14"/>
      <c r="AH518" s="14"/>
      <c r="AI518" s="26">
        <v>0</v>
      </c>
      <c r="AJ518" s="14"/>
      <c r="AK518" s="14"/>
      <c r="AL518" s="26">
        <f t="shared" si="286"/>
        <v>0</v>
      </c>
      <c r="AM518" s="14"/>
      <c r="AN518" s="14"/>
      <c r="AO518" s="26">
        <f t="shared" si="287"/>
        <v>0</v>
      </c>
      <c r="AP518" s="14"/>
      <c r="AQ518" s="14"/>
      <c r="AR518" s="30">
        <v>0</v>
      </c>
      <c r="AS518" s="14"/>
      <c r="AT518" s="14"/>
      <c r="AU518" s="26">
        <v>0</v>
      </c>
      <c r="AV518" s="10"/>
      <c r="AW518" s="14"/>
      <c r="AX518" s="26">
        <v>0</v>
      </c>
      <c r="AY518" s="14"/>
      <c r="AZ518" s="14"/>
      <c r="BA518" s="30">
        <f t="shared" si="288"/>
        <v>0</v>
      </c>
      <c r="BC518" s="1">
        <v>0</v>
      </c>
      <c r="BD518" s="1">
        <v>0</v>
      </c>
      <c r="BF518" s="1" t="b">
        <f t="shared" si="289"/>
        <v>1</v>
      </c>
      <c r="BH518" s="1">
        <f t="shared" si="265"/>
        <v>0</v>
      </c>
    </row>
    <row r="519" spans="1:60" ht="14.25" hidden="1">
      <c r="A519" s="1" t="s">
        <v>637</v>
      </c>
      <c r="B519" s="96" t="s">
        <v>717</v>
      </c>
      <c r="C519" s="89" t="s">
        <v>508</v>
      </c>
      <c r="D519" s="97"/>
      <c r="E519" s="98">
        <f t="shared" si="278"/>
        <v>0</v>
      </c>
      <c r="F519" s="97"/>
      <c r="G519" s="97"/>
      <c r="H519" s="98">
        <f t="shared" si="279"/>
        <v>0</v>
      </c>
      <c r="I519" s="97"/>
      <c r="J519" s="97"/>
      <c r="K519" s="98">
        <f t="shared" si="280"/>
        <v>0</v>
      </c>
      <c r="L519" s="97"/>
      <c r="M519" s="97"/>
      <c r="N519" s="98">
        <f t="shared" si="281"/>
        <v>0</v>
      </c>
      <c r="O519" s="97"/>
      <c r="P519" s="97"/>
      <c r="Q519" s="99">
        <f t="shared" si="282"/>
        <v>0</v>
      </c>
      <c r="R519" s="97"/>
      <c r="S519" s="97"/>
      <c r="T519" s="98">
        <f t="shared" si="283"/>
        <v>0</v>
      </c>
      <c r="U519" s="97"/>
      <c r="V519" s="97"/>
      <c r="W519" s="98">
        <f t="shared" si="284"/>
        <v>0</v>
      </c>
      <c r="X519" s="92"/>
      <c r="Y519" s="97"/>
      <c r="Z519" s="98">
        <f t="shared" si="285"/>
        <v>0</v>
      </c>
      <c r="AB519" s="14"/>
      <c r="AC519" s="39">
        <v>0</v>
      </c>
      <c r="AD519" s="14"/>
      <c r="AE519" s="14"/>
      <c r="AF519" s="26">
        <v>0</v>
      </c>
      <c r="AG519" s="14"/>
      <c r="AH519" s="14"/>
      <c r="AI519" s="26">
        <v>0</v>
      </c>
      <c r="AJ519" s="14"/>
      <c r="AK519" s="14"/>
      <c r="AL519" s="26">
        <f t="shared" si="286"/>
        <v>0</v>
      </c>
      <c r="AM519" s="14"/>
      <c r="AN519" s="14"/>
      <c r="AO519" s="26">
        <f t="shared" si="287"/>
        <v>0</v>
      </c>
      <c r="AP519" s="14"/>
      <c r="AQ519" s="14"/>
      <c r="AR519" s="30">
        <v>0</v>
      </c>
      <c r="AS519" s="14"/>
      <c r="AT519" s="14"/>
      <c r="AU519" s="26">
        <v>0</v>
      </c>
      <c r="AV519" s="10"/>
      <c r="AW519" s="14"/>
      <c r="AX519" s="26">
        <v>0</v>
      </c>
      <c r="AY519" s="14"/>
      <c r="AZ519" s="14"/>
      <c r="BA519" s="30">
        <f t="shared" si="288"/>
        <v>0</v>
      </c>
      <c r="BC519" s="1">
        <v>0</v>
      </c>
      <c r="BD519" s="1">
        <v>0</v>
      </c>
      <c r="BF519" s="1" t="b">
        <f t="shared" si="289"/>
        <v>1</v>
      </c>
      <c r="BH519" s="1">
        <f t="shared" si="265"/>
        <v>0</v>
      </c>
    </row>
    <row r="520" spans="1:60" s="61" customFormat="1" ht="14.25" hidden="1" outlineLevel="1">
      <c r="A520" s="61" t="s">
        <v>180</v>
      </c>
      <c r="B520" s="107" t="s">
        <v>181</v>
      </c>
      <c r="C520" s="107"/>
      <c r="D520" s="107"/>
      <c r="E520" s="108">
        <f>ROUND(AC520,round_as_displayed)</f>
        <v>0</v>
      </c>
      <c r="F520" s="107"/>
      <c r="G520" s="107"/>
      <c r="H520" s="108">
        <f>ROUND(AF520,round_as_displayed)</f>
        <v>0</v>
      </c>
      <c r="I520" s="107"/>
      <c r="J520" s="107"/>
      <c r="K520" s="108">
        <f>ROUND(AI520,round_as_displayed)</f>
        <v>14907</v>
      </c>
      <c r="L520" s="107"/>
      <c r="M520" s="107"/>
      <c r="N520" s="108">
        <f>ROUND(AL520,round_as_displayed)</f>
        <v>0</v>
      </c>
      <c r="O520" s="107"/>
      <c r="P520" s="107"/>
      <c r="Q520" s="108">
        <f>E520+H520+K520+N520</f>
        <v>14907</v>
      </c>
      <c r="R520" s="107"/>
      <c r="S520" s="107"/>
      <c r="T520" s="108">
        <f>ROUND(AR520,round_as_displayed)</f>
        <v>0</v>
      </c>
      <c r="U520" s="107"/>
      <c r="V520" s="107"/>
      <c r="W520" s="108">
        <f>ROUND(AU520,round_as_displayed)</f>
        <v>14907</v>
      </c>
      <c r="X520" s="107"/>
      <c r="Y520" s="107"/>
      <c r="Z520" s="108">
        <f>ROUND(AX520,round_as_displayed)</f>
        <v>0</v>
      </c>
      <c r="AC520" s="61">
        <v>0</v>
      </c>
      <c r="AF520" s="61">
        <v>0</v>
      </c>
      <c r="AI520" s="61">
        <v>14906.5</v>
      </c>
      <c r="AO520" s="61">
        <f>AC520+AF520+AI520+AL520</f>
        <v>14906.5</v>
      </c>
      <c r="AR520" s="61">
        <v>0</v>
      </c>
      <c r="AU520" s="61">
        <v>14906.5</v>
      </c>
      <c r="AX520" s="61">
        <v>0</v>
      </c>
      <c r="BA520" s="61">
        <f>AR520+AU520+AX520</f>
        <v>14906.5</v>
      </c>
      <c r="BC520" s="61">
        <v>0</v>
      </c>
      <c r="BD520" s="63">
        <v>0</v>
      </c>
      <c r="BE520" s="63"/>
      <c r="BF520" s="61" t="b">
        <f>IF(AND(AC520=0,AF520=0,AI520=0,AL520=0),TRUE,FALSE)</f>
        <v>0</v>
      </c>
      <c r="BH520" s="1">
        <f t="shared" si="265"/>
        <v>0</v>
      </c>
    </row>
    <row r="521" spans="1:60" ht="14.25" collapsed="1">
      <c r="A521" s="1" t="s">
        <v>841</v>
      </c>
      <c r="B521" s="96" t="s">
        <v>638</v>
      </c>
      <c r="C521" s="89" t="s">
        <v>508</v>
      </c>
      <c r="D521" s="97"/>
      <c r="E521" s="98">
        <f t="shared" si="278"/>
        <v>0</v>
      </c>
      <c r="F521" s="97"/>
      <c r="G521" s="97"/>
      <c r="H521" s="98">
        <f t="shared" si="279"/>
        <v>0</v>
      </c>
      <c r="I521" s="97"/>
      <c r="J521" s="97"/>
      <c r="K521" s="98">
        <f t="shared" si="280"/>
        <v>14907</v>
      </c>
      <c r="L521" s="97"/>
      <c r="M521" s="97"/>
      <c r="N521" s="98">
        <f t="shared" si="281"/>
        <v>0</v>
      </c>
      <c r="O521" s="97"/>
      <c r="P521" s="97"/>
      <c r="Q521" s="99">
        <f t="shared" si="282"/>
        <v>14907</v>
      </c>
      <c r="R521" s="97"/>
      <c r="S521" s="97"/>
      <c r="T521" s="98">
        <f t="shared" si="283"/>
        <v>0</v>
      </c>
      <c r="U521" s="97"/>
      <c r="V521" s="97"/>
      <c r="W521" s="98">
        <f t="shared" si="284"/>
        <v>14907</v>
      </c>
      <c r="X521" s="92"/>
      <c r="Y521" s="97"/>
      <c r="Z521" s="98">
        <f t="shared" si="285"/>
        <v>0</v>
      </c>
      <c r="AB521" s="14"/>
      <c r="AC521" s="39">
        <v>0</v>
      </c>
      <c r="AD521" s="14"/>
      <c r="AE521" s="14"/>
      <c r="AF521" s="26">
        <v>0</v>
      </c>
      <c r="AG521" s="14"/>
      <c r="AH521" s="14"/>
      <c r="AI521" s="26">
        <v>14906.5</v>
      </c>
      <c r="AJ521" s="14"/>
      <c r="AK521" s="14"/>
      <c r="AL521" s="26">
        <f t="shared" si="286"/>
        <v>0</v>
      </c>
      <c r="AM521" s="14"/>
      <c r="AN521" s="14"/>
      <c r="AO521" s="26">
        <f t="shared" si="287"/>
        <v>14906.5</v>
      </c>
      <c r="AP521" s="14"/>
      <c r="AQ521" s="14"/>
      <c r="AR521" s="30">
        <v>0</v>
      </c>
      <c r="AS521" s="14"/>
      <c r="AT521" s="14"/>
      <c r="AU521" s="26">
        <v>14906.5</v>
      </c>
      <c r="AV521" s="10"/>
      <c r="AW521" s="14"/>
      <c r="AX521" s="26">
        <v>0</v>
      </c>
      <c r="AY521" s="14"/>
      <c r="AZ521" s="14"/>
      <c r="BA521" s="30">
        <f t="shared" si="288"/>
        <v>14906.5</v>
      </c>
      <c r="BC521" s="1">
        <v>0</v>
      </c>
      <c r="BD521" s="1">
        <v>0</v>
      </c>
      <c r="BF521" s="1" t="b">
        <f t="shared" si="289"/>
        <v>0</v>
      </c>
      <c r="BH521" s="1">
        <f t="shared" si="265"/>
        <v>0</v>
      </c>
    </row>
    <row r="522" spans="1:60" s="61" customFormat="1" ht="14.25" hidden="1" outlineLevel="1">
      <c r="A522" s="61" t="s">
        <v>285</v>
      </c>
      <c r="B522" s="107" t="s">
        <v>286</v>
      </c>
      <c r="C522" s="107"/>
      <c r="D522" s="107"/>
      <c r="E522" s="108">
        <f>ROUND(AC522,round_as_displayed)</f>
        <v>0</v>
      </c>
      <c r="F522" s="107"/>
      <c r="G522" s="107"/>
      <c r="H522" s="108">
        <f>ROUND(AF522,round_as_displayed)</f>
        <v>0</v>
      </c>
      <c r="I522" s="107"/>
      <c r="J522" s="107"/>
      <c r="K522" s="108">
        <f>ROUND(AI522,round_as_displayed)</f>
        <v>0</v>
      </c>
      <c r="L522" s="107"/>
      <c r="M522" s="107"/>
      <c r="N522" s="108">
        <f>ROUND(AL522,round_as_displayed)</f>
        <v>0</v>
      </c>
      <c r="O522" s="107"/>
      <c r="P522" s="107"/>
      <c r="Q522" s="108">
        <f>E522+H522+K522+N522</f>
        <v>0</v>
      </c>
      <c r="R522" s="107"/>
      <c r="S522" s="107"/>
      <c r="T522" s="108">
        <f>ROUND(AR522,round_as_displayed)</f>
        <v>39226</v>
      </c>
      <c r="U522" s="107"/>
      <c r="V522" s="107"/>
      <c r="W522" s="108">
        <f>ROUND(AU522,round_as_displayed)</f>
        <v>1189</v>
      </c>
      <c r="X522" s="107"/>
      <c r="Y522" s="107"/>
      <c r="Z522" s="108">
        <f>ROUND(AX522,round_as_displayed)</f>
        <v>0</v>
      </c>
      <c r="AC522" s="61">
        <v>0</v>
      </c>
      <c r="AF522" s="61">
        <v>0</v>
      </c>
      <c r="AI522" s="61">
        <v>0</v>
      </c>
      <c r="AO522" s="61">
        <f>AC522+AF522+AI522+AL522</f>
        <v>0</v>
      </c>
      <c r="AR522" s="61">
        <v>39226.23</v>
      </c>
      <c r="AU522" s="61">
        <v>1188.9</v>
      </c>
      <c r="AX522" s="61">
        <v>0</v>
      </c>
      <c r="BA522" s="61">
        <f>AR522+AU522+AX522</f>
        <v>40415.130000000005</v>
      </c>
      <c r="BC522" s="61">
        <v>40415.13</v>
      </c>
      <c r="BD522" s="63">
        <v>87053.57</v>
      </c>
      <c r="BE522" s="63"/>
      <c r="BF522" s="61" t="b">
        <f>IF(AND(AC522=0,AF522=0,AI522=0,AL522=0),TRUE,FALSE)</f>
        <v>1</v>
      </c>
      <c r="BH522" s="1">
        <f t="shared" si="265"/>
        <v>40415</v>
      </c>
    </row>
    <row r="523" spans="1:60" s="61" customFormat="1" ht="14.25" hidden="1" outlineLevel="1">
      <c r="A523" s="61" t="s">
        <v>200</v>
      </c>
      <c r="B523" s="107" t="s">
        <v>256</v>
      </c>
      <c r="C523" s="107"/>
      <c r="D523" s="107"/>
      <c r="E523" s="108">
        <f>ROUND(AC523,round_as_displayed)</f>
        <v>0</v>
      </c>
      <c r="F523" s="107"/>
      <c r="G523" s="107"/>
      <c r="H523" s="108">
        <f>ROUND(AF523,round_as_displayed)</f>
        <v>0</v>
      </c>
      <c r="I523" s="107"/>
      <c r="J523" s="107"/>
      <c r="K523" s="108">
        <f>ROUND(AI523,round_as_displayed)</f>
        <v>0</v>
      </c>
      <c r="L523" s="107"/>
      <c r="M523" s="107"/>
      <c r="N523" s="108">
        <f>ROUND(AL523,round_as_displayed)</f>
        <v>0</v>
      </c>
      <c r="O523" s="107"/>
      <c r="P523" s="107"/>
      <c r="Q523" s="108">
        <f>E523+H523+K523+N523</f>
        <v>0</v>
      </c>
      <c r="R523" s="107"/>
      <c r="S523" s="107"/>
      <c r="T523" s="108">
        <f>ROUND(AR523,round_as_displayed)</f>
        <v>127468</v>
      </c>
      <c r="U523" s="107"/>
      <c r="V523" s="107"/>
      <c r="W523" s="108">
        <f>ROUND(AU523,round_as_displayed)</f>
        <v>11046</v>
      </c>
      <c r="X523" s="107"/>
      <c r="Y523" s="107"/>
      <c r="Z523" s="108">
        <f>ROUND(AX523,round_as_displayed)</f>
        <v>0</v>
      </c>
      <c r="AC523" s="61">
        <v>0</v>
      </c>
      <c r="AF523" s="61">
        <v>0</v>
      </c>
      <c r="AI523" s="61">
        <v>0</v>
      </c>
      <c r="AO523" s="61">
        <f>AC523+AF523+AI523+AL523</f>
        <v>0</v>
      </c>
      <c r="AR523" s="61">
        <v>127468.07</v>
      </c>
      <c r="AU523" s="61">
        <v>11045.86</v>
      </c>
      <c r="AX523" s="61">
        <v>0</v>
      </c>
      <c r="BA523" s="61">
        <f>AR523+AU523+AX523</f>
        <v>138513.93</v>
      </c>
      <c r="BC523" s="61">
        <v>138513.93</v>
      </c>
      <c r="BD523" s="63">
        <v>0</v>
      </c>
      <c r="BE523" s="63"/>
      <c r="BF523" s="61" t="b">
        <f>IF(AND(AC523=0,AF523=0,AI523=0,AL523=0),TRUE,FALSE)</f>
        <v>1</v>
      </c>
      <c r="BH523" s="1">
        <f t="shared" si="265"/>
        <v>138514</v>
      </c>
    </row>
    <row r="524" spans="1:60" ht="14.25" collapsed="1">
      <c r="A524" s="1" t="s">
        <v>840</v>
      </c>
      <c r="B524" s="50" t="s">
        <v>917</v>
      </c>
      <c r="C524" s="6" t="s">
        <v>508</v>
      </c>
      <c r="D524" s="14"/>
      <c r="E524" s="21">
        <f t="shared" si="278"/>
        <v>0</v>
      </c>
      <c r="F524" s="14"/>
      <c r="G524" s="14"/>
      <c r="H524" s="21">
        <f t="shared" si="279"/>
        <v>0</v>
      </c>
      <c r="I524" s="14"/>
      <c r="J524" s="14"/>
      <c r="K524" s="21">
        <f t="shared" si="280"/>
        <v>0</v>
      </c>
      <c r="L524" s="14"/>
      <c r="M524" s="14"/>
      <c r="N524" s="21">
        <f t="shared" si="281"/>
        <v>178929</v>
      </c>
      <c r="O524" s="14"/>
      <c r="P524" s="14"/>
      <c r="Q524" s="30">
        <f t="shared" si="282"/>
        <v>178929</v>
      </c>
      <c r="R524" s="14"/>
      <c r="S524" s="14"/>
      <c r="T524" s="21">
        <f t="shared" si="283"/>
        <v>166694</v>
      </c>
      <c r="U524" s="14"/>
      <c r="V524" s="14"/>
      <c r="W524" s="21">
        <f t="shared" si="284"/>
        <v>12235</v>
      </c>
      <c r="X524" s="10"/>
      <c r="Y524" s="14"/>
      <c r="Z524" s="21">
        <f t="shared" si="285"/>
        <v>0</v>
      </c>
      <c r="AB524" s="14"/>
      <c r="AC524" s="39">
        <v>0</v>
      </c>
      <c r="AD524" s="14"/>
      <c r="AE524" s="14"/>
      <c r="AF524" s="26">
        <v>0</v>
      </c>
      <c r="AG524" s="14"/>
      <c r="AH524" s="14"/>
      <c r="AI524" s="26">
        <v>0</v>
      </c>
      <c r="AJ524" s="14"/>
      <c r="AK524" s="14"/>
      <c r="AL524" s="26">
        <f t="shared" si="286"/>
        <v>178929.06</v>
      </c>
      <c r="AM524" s="14"/>
      <c r="AN524" s="14"/>
      <c r="AO524" s="26">
        <f t="shared" si="287"/>
        <v>178929.06</v>
      </c>
      <c r="AP524" s="14"/>
      <c r="AQ524" s="14"/>
      <c r="AR524" s="30">
        <v>166694.3</v>
      </c>
      <c r="AS524" s="14"/>
      <c r="AT524" s="14"/>
      <c r="AU524" s="26">
        <v>12234.76</v>
      </c>
      <c r="AV524" s="10"/>
      <c r="AW524" s="14"/>
      <c r="AX524" s="26">
        <v>0</v>
      </c>
      <c r="AY524" s="14"/>
      <c r="AZ524" s="14"/>
      <c r="BA524" s="30">
        <f t="shared" si="288"/>
        <v>178929.06</v>
      </c>
      <c r="BC524" s="1">
        <v>178929.06</v>
      </c>
      <c r="BD524" s="1">
        <v>87053.57</v>
      </c>
      <c r="BF524" s="1" t="b">
        <f t="shared" si="289"/>
        <v>0</v>
      </c>
      <c r="BH524" s="1">
        <f t="shared" si="265"/>
        <v>0</v>
      </c>
    </row>
    <row r="525" spans="1:60" s="61" customFormat="1" ht="14.25" hidden="1" outlineLevel="1">
      <c r="A525" s="61" t="s">
        <v>261</v>
      </c>
      <c r="B525" s="107" t="s">
        <v>262</v>
      </c>
      <c r="C525" s="107"/>
      <c r="D525" s="107"/>
      <c r="E525" s="108">
        <f>ROUND(AC525,round_as_displayed)</f>
        <v>0</v>
      </c>
      <c r="F525" s="107"/>
      <c r="G525" s="107"/>
      <c r="H525" s="108">
        <f>ROUND(AF525,round_as_displayed)</f>
        <v>3456</v>
      </c>
      <c r="I525" s="107"/>
      <c r="J525" s="107"/>
      <c r="K525" s="108">
        <f>ROUND(AI525,round_as_displayed)</f>
        <v>0</v>
      </c>
      <c r="L525" s="107"/>
      <c r="M525" s="107"/>
      <c r="N525" s="108">
        <f>ROUND(AL525,round_as_displayed)</f>
        <v>0</v>
      </c>
      <c r="O525" s="107"/>
      <c r="P525" s="107"/>
      <c r="Q525" s="108">
        <f>E525+H525+K525+N525</f>
        <v>3456</v>
      </c>
      <c r="R525" s="107"/>
      <c r="S525" s="107"/>
      <c r="T525" s="108">
        <f>ROUND(AR525,round_as_displayed)</f>
        <v>3456</v>
      </c>
      <c r="U525" s="107"/>
      <c r="V525" s="107"/>
      <c r="W525" s="108">
        <f>ROUND(AU525,round_as_displayed)</f>
        <v>0</v>
      </c>
      <c r="X525" s="107"/>
      <c r="Y525" s="107"/>
      <c r="Z525" s="108">
        <f>ROUND(AX525,round_as_displayed)</f>
        <v>0</v>
      </c>
      <c r="AC525" s="61">
        <v>0</v>
      </c>
      <c r="AF525" s="61">
        <v>3456.19</v>
      </c>
      <c r="AI525" s="61">
        <v>0</v>
      </c>
      <c r="AO525" s="61">
        <f>AC525+AF525+AI525+AL525</f>
        <v>3456.19</v>
      </c>
      <c r="AR525" s="61">
        <v>3456.19</v>
      </c>
      <c r="AU525" s="61">
        <v>0</v>
      </c>
      <c r="AX525" s="61">
        <v>0</v>
      </c>
      <c r="BA525" s="61">
        <f>AR525+AU525+AX525</f>
        <v>3456.19</v>
      </c>
      <c r="BC525" s="61">
        <v>0</v>
      </c>
      <c r="BD525" s="63">
        <v>0</v>
      </c>
      <c r="BE525" s="63"/>
      <c r="BF525" s="61" t="b">
        <f>IF(AND(AC525=0,AF525=0,AI525=0,AL525=0),TRUE,FALSE)</f>
        <v>0</v>
      </c>
      <c r="BH525" s="1">
        <f t="shared" si="265"/>
        <v>0</v>
      </c>
    </row>
    <row r="526" spans="1:60" ht="14.25" collapsed="1">
      <c r="A526" s="1" t="s">
        <v>639</v>
      </c>
      <c r="B526" s="96" t="s">
        <v>640</v>
      </c>
      <c r="C526" s="89" t="s">
        <v>508</v>
      </c>
      <c r="D526" s="97"/>
      <c r="E526" s="98">
        <f t="shared" si="278"/>
        <v>0</v>
      </c>
      <c r="F526" s="97"/>
      <c r="G526" s="97"/>
      <c r="H526" s="98">
        <f t="shared" si="279"/>
        <v>3456</v>
      </c>
      <c r="I526" s="97"/>
      <c r="J526" s="97"/>
      <c r="K526" s="98">
        <f t="shared" si="280"/>
        <v>0</v>
      </c>
      <c r="L526" s="97"/>
      <c r="M526" s="97"/>
      <c r="N526" s="98">
        <f t="shared" si="281"/>
        <v>0</v>
      </c>
      <c r="O526" s="97"/>
      <c r="P526" s="97"/>
      <c r="Q526" s="99">
        <f t="shared" si="282"/>
        <v>3456</v>
      </c>
      <c r="R526" s="97"/>
      <c r="S526" s="97"/>
      <c r="T526" s="98">
        <f t="shared" si="283"/>
        <v>3456</v>
      </c>
      <c r="U526" s="97"/>
      <c r="V526" s="97"/>
      <c r="W526" s="98">
        <f t="shared" si="284"/>
        <v>0</v>
      </c>
      <c r="X526" s="92"/>
      <c r="Y526" s="97"/>
      <c r="Z526" s="98">
        <f t="shared" si="285"/>
        <v>0</v>
      </c>
      <c r="AB526" s="14"/>
      <c r="AC526" s="39">
        <v>0</v>
      </c>
      <c r="AD526" s="14"/>
      <c r="AE526" s="14"/>
      <c r="AF526" s="26">
        <v>3456.19</v>
      </c>
      <c r="AG526" s="14"/>
      <c r="AH526" s="14"/>
      <c r="AI526" s="26">
        <v>0</v>
      </c>
      <c r="AJ526" s="14"/>
      <c r="AK526" s="14"/>
      <c r="AL526" s="26">
        <f t="shared" si="286"/>
        <v>0</v>
      </c>
      <c r="AM526" s="14"/>
      <c r="AN526" s="14"/>
      <c r="AO526" s="26">
        <f t="shared" si="287"/>
        <v>3456.19</v>
      </c>
      <c r="AP526" s="14"/>
      <c r="AQ526" s="14"/>
      <c r="AR526" s="30">
        <v>3456.19</v>
      </c>
      <c r="AS526" s="14"/>
      <c r="AT526" s="14"/>
      <c r="AU526" s="26">
        <v>0</v>
      </c>
      <c r="AV526" s="10"/>
      <c r="AW526" s="14"/>
      <c r="AX526" s="26">
        <v>0</v>
      </c>
      <c r="AY526" s="14"/>
      <c r="AZ526" s="14"/>
      <c r="BA526" s="30">
        <f t="shared" si="288"/>
        <v>3456.19</v>
      </c>
      <c r="BC526" s="1">
        <v>0</v>
      </c>
      <c r="BD526" s="1">
        <v>0</v>
      </c>
      <c r="BF526" s="1" t="b">
        <f t="shared" si="289"/>
        <v>0</v>
      </c>
      <c r="BH526" s="1">
        <f t="shared" si="265"/>
        <v>0</v>
      </c>
    </row>
    <row r="527" spans="2:60" ht="14.25" hidden="1">
      <c r="B527" s="96"/>
      <c r="C527" s="89" t="s">
        <v>508</v>
      </c>
      <c r="D527" s="97"/>
      <c r="E527" s="98">
        <f t="shared" si="278"/>
        <v>0</v>
      </c>
      <c r="F527" s="97"/>
      <c r="G527" s="97"/>
      <c r="H527" s="98">
        <f t="shared" si="279"/>
        <v>0</v>
      </c>
      <c r="I527" s="97"/>
      <c r="J527" s="97"/>
      <c r="K527" s="98">
        <f t="shared" si="280"/>
        <v>0</v>
      </c>
      <c r="L527" s="97"/>
      <c r="M527" s="97"/>
      <c r="N527" s="98">
        <f t="shared" si="281"/>
        <v>0</v>
      </c>
      <c r="O527" s="97"/>
      <c r="P527" s="97"/>
      <c r="Q527" s="99">
        <f t="shared" si="282"/>
        <v>0</v>
      </c>
      <c r="R527" s="97"/>
      <c r="S527" s="97"/>
      <c r="T527" s="98">
        <f t="shared" si="283"/>
        <v>0</v>
      </c>
      <c r="U527" s="97"/>
      <c r="V527" s="97"/>
      <c r="W527" s="98">
        <f t="shared" si="284"/>
        <v>0</v>
      </c>
      <c r="X527" s="92"/>
      <c r="Y527" s="97"/>
      <c r="Z527" s="98">
        <f t="shared" si="285"/>
        <v>0</v>
      </c>
      <c r="AB527" s="14"/>
      <c r="AC527" s="39"/>
      <c r="AD527" s="14"/>
      <c r="AE527" s="14"/>
      <c r="AF527" s="26"/>
      <c r="AG527" s="14"/>
      <c r="AH527" s="14"/>
      <c r="AI527" s="26"/>
      <c r="AJ527" s="14"/>
      <c r="AK527" s="14"/>
      <c r="AL527" s="26">
        <f t="shared" si="286"/>
        <v>0</v>
      </c>
      <c r="AM527" s="14"/>
      <c r="AN527" s="14"/>
      <c r="AO527" s="26">
        <f t="shared" si="287"/>
        <v>0</v>
      </c>
      <c r="AP527" s="14"/>
      <c r="AQ527" s="14"/>
      <c r="AR527" s="30"/>
      <c r="AS527" s="14"/>
      <c r="AT527" s="14"/>
      <c r="AU527" s="26"/>
      <c r="AV527" s="10"/>
      <c r="AW527" s="14"/>
      <c r="AX527" s="26"/>
      <c r="AY527" s="14"/>
      <c r="AZ527" s="14"/>
      <c r="BA527" s="30">
        <f t="shared" si="288"/>
        <v>0</v>
      </c>
      <c r="BF527" s="1" t="b">
        <f t="shared" si="289"/>
        <v>1</v>
      </c>
      <c r="BH527" s="1">
        <f t="shared" si="265"/>
        <v>0</v>
      </c>
    </row>
    <row r="528" spans="2:60" ht="14.25">
      <c r="B528" s="56" t="s">
        <v>902</v>
      </c>
      <c r="C528" s="6" t="s">
        <v>508</v>
      </c>
      <c r="D528" s="7"/>
      <c r="E528" s="22">
        <f>E511+E512+E515+E517+E518+E519+E521+E524+E526+E527</f>
        <v>0</v>
      </c>
      <c r="F528" s="6" t="s">
        <v>508</v>
      </c>
      <c r="G528" s="7"/>
      <c r="H528" s="22">
        <f>H511+H512+H515+H517+H518+H519+H521+H524+H526+H527</f>
        <v>28420</v>
      </c>
      <c r="I528" s="6" t="s">
        <v>508</v>
      </c>
      <c r="J528" s="7"/>
      <c r="K528" s="22">
        <f>K511+K512+K515+K517+K518+K519+K521+K524+K526+K527</f>
        <v>14907</v>
      </c>
      <c r="L528" s="6" t="s">
        <v>508</v>
      </c>
      <c r="M528" s="7"/>
      <c r="N528" s="22">
        <f>N511+N512+N515+N517+N518+N519+N521+N524+N526+N527</f>
        <v>178929</v>
      </c>
      <c r="O528" s="6" t="s">
        <v>508</v>
      </c>
      <c r="P528" s="7"/>
      <c r="Q528" s="22">
        <f>Q511+Q512+Q515+Q517+Q518+Q519+Q521+Q524+Q526+Q527</f>
        <v>222256</v>
      </c>
      <c r="R528" s="6" t="s">
        <v>508</v>
      </c>
      <c r="S528" s="7"/>
      <c r="T528" s="22">
        <f>T511+T512+T515+T517+T518+T519+T521+T524+T526+T527</f>
        <v>195114</v>
      </c>
      <c r="U528" s="6" t="s">
        <v>508</v>
      </c>
      <c r="V528" s="7"/>
      <c r="W528" s="22">
        <f>W511+W512+W515+W517+W518+W519+W521+W524+W526+W527</f>
        <v>27142</v>
      </c>
      <c r="X528" s="6" t="s">
        <v>508</v>
      </c>
      <c r="Y528" s="7"/>
      <c r="Z528" s="22">
        <f>Z511+Z512+Z515+Z517+Z518+Z519+Z521+Z524+Z526+Z527</f>
        <v>0</v>
      </c>
      <c r="AA528" s="6" t="s">
        <v>508</v>
      </c>
      <c r="AB528" s="7"/>
      <c r="AC528" s="40">
        <f>AC511+AC512+AC515+AC517+AC518+AC519+AC521+AC524+AC526+AC527</f>
        <v>0</v>
      </c>
      <c r="AD528" s="6" t="s">
        <v>508</v>
      </c>
      <c r="AE528" s="7"/>
      <c r="AF528" s="40">
        <f>AF511+AF512+AF515+AF517+AF518+AF519+AF521+AF524+AF526+AF527</f>
        <v>28419.72</v>
      </c>
      <c r="AG528" s="6" t="s">
        <v>508</v>
      </c>
      <c r="AH528" s="7"/>
      <c r="AI528" s="40">
        <f>AI511+AI512+AI515+AI517+AI518+AI519+AI521+AI524+AI526+AI527</f>
        <v>14906.5</v>
      </c>
      <c r="AJ528" s="6" t="s">
        <v>508</v>
      </c>
      <c r="AK528" s="7"/>
      <c r="AL528" s="40">
        <f>AL511+AL512+AL515+AL517+AL518+AL519+AL521+AL524+AL526+AL527</f>
        <v>178929.06</v>
      </c>
      <c r="AM528" s="6" t="s">
        <v>508</v>
      </c>
      <c r="AN528" s="7"/>
      <c r="AO528" s="40">
        <f>AO511+AO512+AO515+AO517+AO518+AO519+AO521+AO524+AO526+AO527</f>
        <v>222255.28</v>
      </c>
      <c r="AP528" s="6" t="s">
        <v>508</v>
      </c>
      <c r="AQ528" s="7"/>
      <c r="AR528" s="22">
        <f>AR511+AR512+AR515+AR517+AR518+AR519+AR521+AR524+AR526+AR527</f>
        <v>195114.02</v>
      </c>
      <c r="AS528" s="6" t="s">
        <v>508</v>
      </c>
      <c r="AT528" s="7"/>
      <c r="AU528" s="22">
        <f>AU511+AU512+AU515+AU517+AU518+AU519+AU521+AU524+AU526+AU527</f>
        <v>27141.260000000002</v>
      </c>
      <c r="AV528" s="6" t="s">
        <v>508</v>
      </c>
      <c r="AW528" s="7"/>
      <c r="AX528" s="22">
        <f>AX511+AX512+AX515+AX517+AX518+AX519+AX521+AX524+AX526+AX527</f>
        <v>0</v>
      </c>
      <c r="AY528" s="6" t="s">
        <v>508</v>
      </c>
      <c r="AZ528" s="7"/>
      <c r="BA528" s="22">
        <f>BA511+BA512+BA515+BA517+BA518+BA519+BA521+BA524+BA526+BA527</f>
        <v>222255.28</v>
      </c>
      <c r="BF528" s="1" t="b">
        <f>BF509</f>
        <v>0</v>
      </c>
      <c r="BH528" s="1">
        <f t="shared" si="265"/>
        <v>0</v>
      </c>
    </row>
    <row r="529" spans="2:60" ht="14.25">
      <c r="B529" s="96"/>
      <c r="C529" s="89"/>
      <c r="D529" s="89"/>
      <c r="E529" s="90"/>
      <c r="F529" s="89"/>
      <c r="G529" s="89"/>
      <c r="H529" s="90"/>
      <c r="I529" s="89"/>
      <c r="J529" s="89"/>
      <c r="K529" s="90"/>
      <c r="L529" s="89"/>
      <c r="M529" s="89"/>
      <c r="N529" s="90"/>
      <c r="O529" s="89"/>
      <c r="P529" s="89"/>
      <c r="Q529" s="90"/>
      <c r="R529" s="89"/>
      <c r="S529" s="89"/>
      <c r="T529" s="90"/>
      <c r="U529" s="89"/>
      <c r="V529" s="89"/>
      <c r="W529" s="90"/>
      <c r="X529" s="92"/>
      <c r="Y529" s="89"/>
      <c r="Z529" s="90"/>
      <c r="AV529" s="10"/>
      <c r="BH529" s="1">
        <f t="shared" si="265"/>
        <v>0</v>
      </c>
    </row>
    <row r="530" spans="2:60" ht="15" customHeight="1">
      <c r="B530" s="51" t="s">
        <v>642</v>
      </c>
      <c r="C530" s="1"/>
      <c r="D530" s="1"/>
      <c r="E530" s="19"/>
      <c r="F530" s="1"/>
      <c r="G530" s="1"/>
      <c r="H530" s="19"/>
      <c r="I530" s="1"/>
      <c r="J530" s="1"/>
      <c r="K530" s="19"/>
      <c r="L530" s="1"/>
      <c r="M530" s="1"/>
      <c r="N530" s="19"/>
      <c r="O530" s="1"/>
      <c r="P530" s="1"/>
      <c r="R530" s="1"/>
      <c r="S530" s="1"/>
      <c r="U530" s="1"/>
      <c r="V530" s="1"/>
      <c r="W530" s="19"/>
      <c r="X530" s="10"/>
      <c r="Y530" s="1"/>
      <c r="Z530" s="19"/>
      <c r="AA530" s="1"/>
      <c r="AB530" s="1"/>
      <c r="AD530" s="1"/>
      <c r="AE530" s="1"/>
      <c r="AG530" s="1"/>
      <c r="AH530" s="1"/>
      <c r="AJ530" s="1"/>
      <c r="AK530" s="1"/>
      <c r="AM530" s="1"/>
      <c r="AN530" s="1"/>
      <c r="AP530" s="1"/>
      <c r="AQ530" s="1"/>
      <c r="AS530" s="1"/>
      <c r="AT530" s="1"/>
      <c r="AV530" s="10"/>
      <c r="AW530" s="1"/>
      <c r="AY530" s="1"/>
      <c r="AZ530" s="1"/>
      <c r="BF530" s="1" t="b">
        <f>IF(AND(BF531,BF533,BF535),TRUE,FALSE)</f>
        <v>0</v>
      </c>
      <c r="BH530" s="1">
        <f t="shared" si="265"/>
        <v>0</v>
      </c>
    </row>
    <row r="531" spans="1:60" ht="14.25" hidden="1">
      <c r="A531" s="1" t="s">
        <v>719</v>
      </c>
      <c r="B531" s="104" t="s">
        <v>61</v>
      </c>
      <c r="C531" s="89" t="s">
        <v>508</v>
      </c>
      <c r="D531" s="97"/>
      <c r="E531" s="98">
        <f>ROUND(AC531,round_as_displayed)</f>
        <v>0</v>
      </c>
      <c r="F531" s="97"/>
      <c r="G531" s="97"/>
      <c r="H531" s="98">
        <f>ROUND(AF531,round_as_displayed)</f>
        <v>0</v>
      </c>
      <c r="I531" s="97"/>
      <c r="J531" s="97"/>
      <c r="K531" s="98">
        <f>ROUND(AI531,round_as_displayed)</f>
        <v>0</v>
      </c>
      <c r="L531" s="97"/>
      <c r="M531" s="97"/>
      <c r="N531" s="98">
        <f>ROUND(AL531,round_as_displayed)</f>
        <v>0</v>
      </c>
      <c r="O531" s="97"/>
      <c r="P531" s="97"/>
      <c r="Q531" s="99">
        <f>E531+H531+K531+N531</f>
        <v>0</v>
      </c>
      <c r="R531" s="97"/>
      <c r="S531" s="97"/>
      <c r="T531" s="98">
        <f>ROUND(AR531,round_as_displayed)</f>
        <v>0</v>
      </c>
      <c r="U531" s="97"/>
      <c r="V531" s="97"/>
      <c r="W531" s="98">
        <f>ROUND(AU531,round_as_displayed)</f>
        <v>0</v>
      </c>
      <c r="X531" s="92"/>
      <c r="Y531" s="97"/>
      <c r="Z531" s="98">
        <f>ROUND(AX531,round_as_displayed)</f>
        <v>0</v>
      </c>
      <c r="AB531" s="14"/>
      <c r="AC531" s="39">
        <v>0</v>
      </c>
      <c r="AD531" s="14"/>
      <c r="AE531" s="14"/>
      <c r="AF531" s="26">
        <v>0</v>
      </c>
      <c r="AG531" s="14"/>
      <c r="AH531" s="14"/>
      <c r="AI531" s="26">
        <v>0</v>
      </c>
      <c r="AJ531" s="14"/>
      <c r="AK531" s="14"/>
      <c r="AL531" s="26">
        <f>BC531</f>
        <v>0</v>
      </c>
      <c r="AM531" s="14"/>
      <c r="AN531" s="14"/>
      <c r="AO531" s="26">
        <f>AC531+AF531+AI531+AL531</f>
        <v>0</v>
      </c>
      <c r="AP531" s="14"/>
      <c r="AQ531" s="14"/>
      <c r="AR531" s="30">
        <v>0</v>
      </c>
      <c r="AS531" s="14"/>
      <c r="AT531" s="14"/>
      <c r="AU531" s="26">
        <v>0</v>
      </c>
      <c r="AV531" s="10"/>
      <c r="AW531" s="14"/>
      <c r="AX531" s="26">
        <v>0</v>
      </c>
      <c r="AY531" s="14"/>
      <c r="AZ531" s="14"/>
      <c r="BA531" s="30">
        <f>AR531+AU531+AX531</f>
        <v>0</v>
      </c>
      <c r="BC531" s="1">
        <v>0</v>
      </c>
      <c r="BD531" s="1">
        <v>0</v>
      </c>
      <c r="BF531" s="1" t="b">
        <f>IF(AND(AC531=0,AF531=0,AI531=0,AL531=0),TRUE,FALSE)</f>
        <v>1</v>
      </c>
      <c r="BH531" s="1">
        <f t="shared" si="265"/>
        <v>0</v>
      </c>
    </row>
    <row r="532" spans="1:60" s="61" customFormat="1" ht="14.25" hidden="1" outlineLevel="1">
      <c r="A532" s="61" t="s">
        <v>287</v>
      </c>
      <c r="B532" s="107" t="s">
        <v>288</v>
      </c>
      <c r="C532" s="107"/>
      <c r="D532" s="107"/>
      <c r="E532" s="108">
        <f>ROUND(AC532,round_as_displayed)</f>
        <v>0</v>
      </c>
      <c r="F532" s="107"/>
      <c r="G532" s="107"/>
      <c r="H532" s="108">
        <f>ROUND(AF532,round_as_displayed)</f>
        <v>3492</v>
      </c>
      <c r="I532" s="107"/>
      <c r="J532" s="107"/>
      <c r="K532" s="108">
        <f>ROUND(AI532,round_as_displayed)</f>
        <v>0</v>
      </c>
      <c r="L532" s="107"/>
      <c r="M532" s="107"/>
      <c r="N532" s="108">
        <f>ROUND(AL532,round_as_displayed)</f>
        <v>0</v>
      </c>
      <c r="O532" s="107"/>
      <c r="P532" s="107"/>
      <c r="Q532" s="108">
        <f>E532+H532+K532+N532</f>
        <v>3492</v>
      </c>
      <c r="R532" s="107"/>
      <c r="S532" s="107"/>
      <c r="T532" s="108">
        <f>ROUND(AR532,round_as_displayed)</f>
        <v>3492</v>
      </c>
      <c r="U532" s="107"/>
      <c r="V532" s="107"/>
      <c r="W532" s="108">
        <f>ROUND(AU532,round_as_displayed)</f>
        <v>0</v>
      </c>
      <c r="X532" s="107"/>
      <c r="Y532" s="107"/>
      <c r="Z532" s="108">
        <f>ROUND(AX532,round_as_displayed)</f>
        <v>0</v>
      </c>
      <c r="AC532" s="61">
        <v>0</v>
      </c>
      <c r="AF532" s="61">
        <v>3492.02</v>
      </c>
      <c r="AI532" s="61">
        <v>0</v>
      </c>
      <c r="AO532" s="61">
        <f>AC532+AF532+AI532+AL532</f>
        <v>3492.02</v>
      </c>
      <c r="AR532" s="61">
        <v>3492.02</v>
      </c>
      <c r="AU532" s="61">
        <v>0</v>
      </c>
      <c r="AX532" s="61">
        <v>0</v>
      </c>
      <c r="BA532" s="61">
        <f>AR532+AU532+AX532</f>
        <v>3492.02</v>
      </c>
      <c r="BC532" s="61">
        <v>0</v>
      </c>
      <c r="BD532" s="63">
        <v>0</v>
      </c>
      <c r="BE532" s="63"/>
      <c r="BF532" s="61" t="b">
        <f>IF(AND(AC532=0,AF532=0,AI532=0,AL532=0),TRUE,FALSE)</f>
        <v>0</v>
      </c>
      <c r="BH532" s="1">
        <f aca="true" t="shared" si="290" ref="BH532:BH595">SUM(T532:Z532)-SUM(E532:N532)</f>
        <v>0</v>
      </c>
    </row>
    <row r="533" spans="1:60" ht="14.25" collapsed="1">
      <c r="A533" s="1" t="s">
        <v>643</v>
      </c>
      <c r="B533" s="104" t="s">
        <v>436</v>
      </c>
      <c r="C533" s="89" t="s">
        <v>508</v>
      </c>
      <c r="D533" s="97"/>
      <c r="E533" s="98">
        <f>ROUND(AC533,round_as_displayed)</f>
        <v>0</v>
      </c>
      <c r="F533" s="97"/>
      <c r="G533" s="97"/>
      <c r="H533" s="98">
        <f>ROUND(AF533,round_as_displayed)</f>
        <v>3492</v>
      </c>
      <c r="I533" s="97"/>
      <c r="J533" s="97"/>
      <c r="K533" s="98">
        <f>ROUND(AI533,round_as_displayed)</f>
        <v>0</v>
      </c>
      <c r="L533" s="97"/>
      <c r="M533" s="97"/>
      <c r="N533" s="98">
        <f>ROUND(AL533,round_as_displayed)</f>
        <v>0</v>
      </c>
      <c r="O533" s="97"/>
      <c r="P533" s="97"/>
      <c r="Q533" s="99">
        <f>E533+H533+K533+N533</f>
        <v>3492</v>
      </c>
      <c r="R533" s="97"/>
      <c r="S533" s="97"/>
      <c r="T533" s="98">
        <f>ROUND(AR533,round_as_displayed)</f>
        <v>3492</v>
      </c>
      <c r="U533" s="97"/>
      <c r="V533" s="97"/>
      <c r="W533" s="98">
        <f>ROUND(AU533,round_as_displayed)</f>
        <v>0</v>
      </c>
      <c r="X533" s="92"/>
      <c r="Y533" s="97"/>
      <c r="Z533" s="98">
        <f>ROUND(AX533,round_as_displayed)</f>
        <v>0</v>
      </c>
      <c r="AB533" s="14"/>
      <c r="AC533" s="39">
        <v>0</v>
      </c>
      <c r="AD533" s="14"/>
      <c r="AE533" s="14"/>
      <c r="AF533" s="26">
        <v>3492.02</v>
      </c>
      <c r="AG533" s="14"/>
      <c r="AH533" s="14"/>
      <c r="AI533" s="26">
        <v>0</v>
      </c>
      <c r="AJ533" s="14"/>
      <c r="AK533" s="14"/>
      <c r="AL533" s="26">
        <f>BC533</f>
        <v>0</v>
      </c>
      <c r="AM533" s="14"/>
      <c r="AN533" s="14"/>
      <c r="AO533" s="26">
        <f>AC533+AF533+AI533+AL533</f>
        <v>3492.02</v>
      </c>
      <c r="AP533" s="14"/>
      <c r="AQ533" s="14"/>
      <c r="AR533" s="30">
        <v>3492.02</v>
      </c>
      <c r="AS533" s="14"/>
      <c r="AT533" s="14"/>
      <c r="AU533" s="26">
        <v>0</v>
      </c>
      <c r="AV533" s="10"/>
      <c r="AW533" s="14"/>
      <c r="AX533" s="26">
        <v>0</v>
      </c>
      <c r="AY533" s="14"/>
      <c r="AZ533" s="14"/>
      <c r="BA533" s="30">
        <f>AR533+AU533+AX533</f>
        <v>3492.02</v>
      </c>
      <c r="BC533" s="1">
        <v>0</v>
      </c>
      <c r="BD533" s="1">
        <v>0</v>
      </c>
      <c r="BF533" s="1" t="b">
        <f>IF(AND(AC533=0,AF533=0,AI533=0,AL533=0),TRUE,FALSE)</f>
        <v>0</v>
      </c>
      <c r="BH533" s="1">
        <f t="shared" si="290"/>
        <v>0</v>
      </c>
    </row>
    <row r="534" spans="1:60" s="61" customFormat="1" ht="14.25" hidden="1" outlineLevel="1">
      <c r="A534" s="61" t="s">
        <v>289</v>
      </c>
      <c r="B534" s="107" t="s">
        <v>290</v>
      </c>
      <c r="C534" s="107"/>
      <c r="D534" s="107"/>
      <c r="E534" s="108">
        <f>ROUND(AC534,round_as_displayed)</f>
        <v>0</v>
      </c>
      <c r="F534" s="107"/>
      <c r="G534" s="107"/>
      <c r="H534" s="108">
        <f>ROUND(AF534,round_as_displayed)</f>
        <v>16773</v>
      </c>
      <c r="I534" s="107"/>
      <c r="J534" s="107"/>
      <c r="K534" s="108">
        <f>ROUND(AI534,round_as_displayed)</f>
        <v>0</v>
      </c>
      <c r="L534" s="107"/>
      <c r="M534" s="107"/>
      <c r="N534" s="108">
        <f>ROUND(AL534,round_as_displayed)</f>
        <v>0</v>
      </c>
      <c r="O534" s="107"/>
      <c r="P534" s="107"/>
      <c r="Q534" s="108">
        <f>E534+H534+K534+N534</f>
        <v>16773</v>
      </c>
      <c r="R534" s="107"/>
      <c r="S534" s="107"/>
      <c r="T534" s="108">
        <f>ROUND(AR534,round_as_displayed)</f>
        <v>16773</v>
      </c>
      <c r="U534" s="107"/>
      <c r="V534" s="107"/>
      <c r="W534" s="108">
        <f>ROUND(AU534,round_as_displayed)</f>
        <v>0</v>
      </c>
      <c r="X534" s="107"/>
      <c r="Y534" s="107"/>
      <c r="Z534" s="108">
        <f>ROUND(AX534,round_as_displayed)</f>
        <v>0</v>
      </c>
      <c r="AC534" s="61">
        <v>0</v>
      </c>
      <c r="AF534" s="61">
        <v>16772.55</v>
      </c>
      <c r="AI534" s="61">
        <v>0</v>
      </c>
      <c r="AO534" s="61">
        <f>AC534+AF534+AI534+AL534</f>
        <v>16772.55</v>
      </c>
      <c r="AR534" s="61">
        <v>16772.55</v>
      </c>
      <c r="AU534" s="61">
        <v>0</v>
      </c>
      <c r="AX534" s="61">
        <v>0</v>
      </c>
      <c r="BA534" s="61">
        <f>AR534+AU534+AX534</f>
        <v>16772.55</v>
      </c>
      <c r="BC534" s="61">
        <v>0</v>
      </c>
      <c r="BD534" s="63">
        <v>0</v>
      </c>
      <c r="BE534" s="63"/>
      <c r="BF534" s="61" t="b">
        <f>IF(AND(AC534=0,AF534=0,AI534=0,AL534=0),TRUE,FALSE)</f>
        <v>0</v>
      </c>
      <c r="BH534" s="1">
        <f t="shared" si="290"/>
        <v>0</v>
      </c>
    </row>
    <row r="535" spans="1:60" ht="14.25" collapsed="1">
      <c r="A535" s="1" t="s">
        <v>644</v>
      </c>
      <c r="B535" s="53" t="s">
        <v>424</v>
      </c>
      <c r="C535" s="6" t="s">
        <v>508</v>
      </c>
      <c r="D535" s="14"/>
      <c r="E535" s="21">
        <f>ROUND(AC535,round_as_displayed)</f>
        <v>0</v>
      </c>
      <c r="F535" s="14"/>
      <c r="G535" s="14"/>
      <c r="H535" s="21">
        <f>ROUND(AF535,round_as_displayed)</f>
        <v>16773</v>
      </c>
      <c r="I535" s="14"/>
      <c r="J535" s="14"/>
      <c r="K535" s="21">
        <f>ROUND(AI535,round_as_displayed)</f>
        <v>0</v>
      </c>
      <c r="L535" s="14"/>
      <c r="M535" s="14"/>
      <c r="N535" s="21">
        <f>ROUND(AL535,round_as_displayed)</f>
        <v>0</v>
      </c>
      <c r="O535" s="14"/>
      <c r="P535" s="14"/>
      <c r="Q535" s="30">
        <f>E535+H535+K535+N535</f>
        <v>16773</v>
      </c>
      <c r="R535" s="14"/>
      <c r="S535" s="14"/>
      <c r="T535" s="21">
        <f>ROUND(AR535,round_as_displayed)</f>
        <v>16773</v>
      </c>
      <c r="U535" s="14"/>
      <c r="V535" s="14"/>
      <c r="W535" s="21">
        <f>ROUND(AU535,round_as_displayed)</f>
        <v>0</v>
      </c>
      <c r="X535" s="10"/>
      <c r="Y535" s="14"/>
      <c r="Z535" s="21">
        <f>ROUND(AX535,round_as_displayed)</f>
        <v>0</v>
      </c>
      <c r="AB535" s="14"/>
      <c r="AC535" s="39">
        <v>0</v>
      </c>
      <c r="AD535" s="14"/>
      <c r="AE535" s="14"/>
      <c r="AF535" s="26">
        <v>16772.55</v>
      </c>
      <c r="AG535" s="14"/>
      <c r="AH535" s="14"/>
      <c r="AI535" s="26">
        <v>0</v>
      </c>
      <c r="AJ535" s="14"/>
      <c r="AK535" s="14"/>
      <c r="AL535" s="26">
        <f>BC535</f>
        <v>0</v>
      </c>
      <c r="AM535" s="14"/>
      <c r="AN535" s="14"/>
      <c r="AO535" s="26">
        <f>AC535+AF535+AI535+AL535</f>
        <v>16772.55</v>
      </c>
      <c r="AP535" s="14"/>
      <c r="AQ535" s="14"/>
      <c r="AR535" s="30">
        <v>16772.55</v>
      </c>
      <c r="AS535" s="14"/>
      <c r="AT535" s="14"/>
      <c r="AU535" s="26">
        <v>0</v>
      </c>
      <c r="AV535" s="10"/>
      <c r="AW535" s="14"/>
      <c r="AX535" s="26">
        <v>0</v>
      </c>
      <c r="AY535" s="14"/>
      <c r="AZ535" s="14"/>
      <c r="BA535" s="30">
        <f>AR535+AU535+AX535</f>
        <v>16772.55</v>
      </c>
      <c r="BC535" s="1">
        <v>0</v>
      </c>
      <c r="BD535" s="1">
        <v>0</v>
      </c>
      <c r="BF535" s="1" t="b">
        <f>IF(AND(AC535=0,AF535=0,AI535=0,AL535=0),TRUE,FALSE)</f>
        <v>0</v>
      </c>
      <c r="BH535" s="1">
        <f t="shared" si="290"/>
        <v>0</v>
      </c>
    </row>
    <row r="536" spans="2:60" ht="14.25">
      <c r="B536" s="101" t="s">
        <v>903</v>
      </c>
      <c r="C536" s="89" t="s">
        <v>508</v>
      </c>
      <c r="D536" s="102"/>
      <c r="E536" s="103">
        <f>E531+E533+E535</f>
        <v>0</v>
      </c>
      <c r="F536" s="89" t="s">
        <v>508</v>
      </c>
      <c r="G536" s="7"/>
      <c r="H536" s="103">
        <f>H531+H533+H535</f>
        <v>20265</v>
      </c>
      <c r="I536" s="89" t="s">
        <v>508</v>
      </c>
      <c r="J536" s="102"/>
      <c r="K536" s="103">
        <f>K531+K533+K535</f>
        <v>0</v>
      </c>
      <c r="L536" s="89" t="s">
        <v>508</v>
      </c>
      <c r="M536" s="102"/>
      <c r="N536" s="103">
        <f>N531+N533+N535</f>
        <v>0</v>
      </c>
      <c r="O536" s="89" t="s">
        <v>508</v>
      </c>
      <c r="P536" s="102"/>
      <c r="Q536" s="103">
        <f>Q531+Q533+Q535</f>
        <v>20265</v>
      </c>
      <c r="R536" s="89" t="s">
        <v>508</v>
      </c>
      <c r="S536" s="102"/>
      <c r="T536" s="103">
        <f>T531+T533+T535</f>
        <v>20265</v>
      </c>
      <c r="U536" s="89" t="s">
        <v>508</v>
      </c>
      <c r="V536" s="102"/>
      <c r="W536" s="103">
        <f>W531+W533+W535</f>
        <v>0</v>
      </c>
      <c r="X536" s="89" t="s">
        <v>508</v>
      </c>
      <c r="Y536" s="102"/>
      <c r="Z536" s="103">
        <f>Z531+Z533+Z535</f>
        <v>0</v>
      </c>
      <c r="AA536" s="6" t="s">
        <v>508</v>
      </c>
      <c r="AB536" s="7"/>
      <c r="AC536" s="40">
        <f>AC531+AC533+AC535</f>
        <v>0</v>
      </c>
      <c r="AD536" s="6" t="s">
        <v>508</v>
      </c>
      <c r="AE536" s="7"/>
      <c r="AF536" s="40">
        <f>AF531+AF533+AF535</f>
        <v>20264.57</v>
      </c>
      <c r="AG536" s="6" t="s">
        <v>508</v>
      </c>
      <c r="AH536" s="7"/>
      <c r="AI536" s="40">
        <f>AI531+AI533+AI535</f>
        <v>0</v>
      </c>
      <c r="AJ536" s="6" t="s">
        <v>508</v>
      </c>
      <c r="AK536" s="7"/>
      <c r="AL536" s="40">
        <f>AL531+AL533+AL535</f>
        <v>0</v>
      </c>
      <c r="AM536" s="6" t="s">
        <v>508</v>
      </c>
      <c r="AN536" s="7"/>
      <c r="AO536" s="40">
        <f>AO531+AO533+AO535</f>
        <v>20264.57</v>
      </c>
      <c r="AP536" s="6" t="s">
        <v>508</v>
      </c>
      <c r="AQ536" s="7"/>
      <c r="AR536" s="22">
        <f>AR531+AR533+AR535</f>
        <v>20264.57</v>
      </c>
      <c r="AS536" s="6" t="s">
        <v>508</v>
      </c>
      <c r="AT536" s="7"/>
      <c r="AU536" s="22">
        <f>AU531+AU533+AU535</f>
        <v>0</v>
      </c>
      <c r="AV536" s="6" t="s">
        <v>508</v>
      </c>
      <c r="AW536" s="7"/>
      <c r="AX536" s="22">
        <f>AX531+AX533+AX535</f>
        <v>0</v>
      </c>
      <c r="AY536" s="6" t="s">
        <v>508</v>
      </c>
      <c r="AZ536" s="7"/>
      <c r="BA536" s="22">
        <f>BA531+BA533+BA535</f>
        <v>20264.57</v>
      </c>
      <c r="BF536" s="1" t="b">
        <f>BF530</f>
        <v>0</v>
      </c>
      <c r="BH536" s="1">
        <f t="shared" si="290"/>
        <v>0</v>
      </c>
    </row>
    <row r="537" spans="2:60" ht="14.25">
      <c r="B537" s="50"/>
      <c r="D537" s="14"/>
      <c r="E537" s="21"/>
      <c r="G537" s="14"/>
      <c r="H537" s="21"/>
      <c r="J537" s="14"/>
      <c r="K537" s="21"/>
      <c r="M537" s="14"/>
      <c r="N537" s="21"/>
      <c r="P537" s="14"/>
      <c r="Q537" s="21"/>
      <c r="S537" s="14"/>
      <c r="T537" s="21"/>
      <c r="V537" s="14"/>
      <c r="W537" s="21"/>
      <c r="Y537" s="14"/>
      <c r="Z537" s="21"/>
      <c r="AB537" s="14"/>
      <c r="AC537" s="39"/>
      <c r="AE537" s="14"/>
      <c r="AF537" s="39"/>
      <c r="AH537" s="14"/>
      <c r="AI537" s="39"/>
      <c r="AK537" s="14"/>
      <c r="AL537" s="39"/>
      <c r="AN537" s="14"/>
      <c r="AO537" s="39"/>
      <c r="AQ537" s="14"/>
      <c r="AR537" s="21"/>
      <c r="AT537" s="14"/>
      <c r="AU537" s="21"/>
      <c r="AW537" s="14"/>
      <c r="AX537" s="21"/>
      <c r="AZ537" s="14"/>
      <c r="BA537" s="21"/>
      <c r="BH537" s="1">
        <f t="shared" si="290"/>
        <v>0</v>
      </c>
    </row>
    <row r="538" spans="2:60" ht="14.25">
      <c r="B538" s="94" t="s">
        <v>843</v>
      </c>
      <c r="C538" s="89"/>
      <c r="D538" s="89"/>
      <c r="E538" s="90"/>
      <c r="F538" s="89"/>
      <c r="G538" s="89"/>
      <c r="H538" s="90"/>
      <c r="I538" s="89"/>
      <c r="J538" s="89"/>
      <c r="K538" s="90"/>
      <c r="L538" s="89"/>
      <c r="M538" s="89"/>
      <c r="N538" s="90"/>
      <c r="O538" s="89"/>
      <c r="P538" s="89"/>
      <c r="Q538" s="90"/>
      <c r="R538" s="89"/>
      <c r="S538" s="89"/>
      <c r="T538" s="90"/>
      <c r="U538" s="89"/>
      <c r="V538" s="89"/>
      <c r="W538" s="90"/>
      <c r="X538" s="92"/>
      <c r="Y538" s="89"/>
      <c r="Z538" s="90"/>
      <c r="AV538" s="10"/>
      <c r="BF538" s="1" t="b">
        <f>IF(AND(BF540,BF542,BF544,BF548,BF550),TRUE,FALSE)</f>
        <v>0</v>
      </c>
      <c r="BH538" s="1">
        <f t="shared" si="290"/>
        <v>0</v>
      </c>
    </row>
    <row r="539" spans="1:60" s="45" customFormat="1" ht="14.25" hidden="1">
      <c r="A539" s="45" t="s">
        <v>65</v>
      </c>
      <c r="B539" s="121" t="s">
        <v>44</v>
      </c>
      <c r="C539" s="97" t="s">
        <v>508</v>
      </c>
      <c r="D539" s="97"/>
      <c r="E539" s="98">
        <f aca="true" t="shared" si="291" ref="E539:E545">ROUND(AC539,round_as_displayed)</f>
        <v>0</v>
      </c>
      <c r="F539" s="97"/>
      <c r="G539" s="97"/>
      <c r="H539" s="98">
        <f aca="true" t="shared" si="292" ref="H539:H545">ROUND(AF539,round_as_displayed)</f>
        <v>0</v>
      </c>
      <c r="I539" s="97"/>
      <c r="J539" s="97"/>
      <c r="K539" s="98">
        <f aca="true" t="shared" si="293" ref="K539:K545">ROUND(AI539,round_as_displayed)</f>
        <v>0</v>
      </c>
      <c r="L539" s="97"/>
      <c r="M539" s="97"/>
      <c r="N539" s="98">
        <f aca="true" t="shared" si="294" ref="N539:N545">ROUND(AL539,round_as_displayed)</f>
        <v>0</v>
      </c>
      <c r="O539" s="97"/>
      <c r="P539" s="97"/>
      <c r="Q539" s="99">
        <f aca="true" t="shared" si="295" ref="Q539:Q545">E539+H539+K539+N539</f>
        <v>0</v>
      </c>
      <c r="R539" s="97"/>
      <c r="S539" s="97"/>
      <c r="T539" s="98">
        <f aca="true" t="shared" si="296" ref="T539:T545">ROUND(AR539,round_as_displayed)</f>
        <v>0</v>
      </c>
      <c r="U539" s="97"/>
      <c r="V539" s="97"/>
      <c r="W539" s="98">
        <f aca="true" t="shared" si="297" ref="W539:W545">ROUND(AU539,round_as_displayed)</f>
        <v>0</v>
      </c>
      <c r="X539" s="113"/>
      <c r="Y539" s="97"/>
      <c r="Z539" s="98">
        <f aca="true" t="shared" si="298" ref="Z539:Z545">ROUND(AX539,round_as_displayed)</f>
        <v>0</v>
      </c>
      <c r="AA539" s="14"/>
      <c r="AB539" s="14"/>
      <c r="AC539" s="39">
        <v>0</v>
      </c>
      <c r="AD539" s="14"/>
      <c r="AE539" s="14"/>
      <c r="AF539" s="26">
        <v>0</v>
      </c>
      <c r="AG539" s="14"/>
      <c r="AH539" s="14"/>
      <c r="AI539" s="26">
        <v>0</v>
      </c>
      <c r="AJ539" s="14"/>
      <c r="AK539" s="14"/>
      <c r="AL539" s="26">
        <f>BC539</f>
        <v>0</v>
      </c>
      <c r="AM539" s="14"/>
      <c r="AN539" s="14"/>
      <c r="AO539" s="26">
        <f aca="true" t="shared" si="299" ref="AO539:AO545">AC539+AF539+AI539+AL539</f>
        <v>0</v>
      </c>
      <c r="AP539" s="14"/>
      <c r="AQ539" s="14"/>
      <c r="AR539" s="30">
        <v>0</v>
      </c>
      <c r="AS539" s="14"/>
      <c r="AT539" s="14"/>
      <c r="AU539" s="26">
        <v>0</v>
      </c>
      <c r="AV539" s="33"/>
      <c r="AW539" s="14"/>
      <c r="AX539" s="26">
        <v>0</v>
      </c>
      <c r="AY539" s="14"/>
      <c r="AZ539" s="14"/>
      <c r="BA539" s="30">
        <f aca="true" t="shared" si="300" ref="BA539:BA545">AR539+AU539+AX539</f>
        <v>0</v>
      </c>
      <c r="BC539" s="45">
        <v>0</v>
      </c>
      <c r="BD539" s="45">
        <v>0</v>
      </c>
      <c r="BF539" s="1" t="b">
        <f aca="true" t="shared" si="301" ref="BF539:BF545">IF(AND(AC539=0,AF539=0,AI539=0,AL539=0),TRUE,FALSE)</f>
        <v>1</v>
      </c>
      <c r="BH539" s="1">
        <f t="shared" si="290"/>
        <v>0</v>
      </c>
    </row>
    <row r="540" spans="1:60" s="45" customFormat="1" ht="14.25" hidden="1">
      <c r="A540" s="45" t="s">
        <v>641</v>
      </c>
      <c r="B540" s="121" t="s">
        <v>430</v>
      </c>
      <c r="C540" s="97" t="s">
        <v>508</v>
      </c>
      <c r="D540" s="97"/>
      <c r="E540" s="98">
        <f t="shared" si="291"/>
        <v>0</v>
      </c>
      <c r="F540" s="97"/>
      <c r="G540" s="97"/>
      <c r="H540" s="98">
        <f t="shared" si="292"/>
        <v>0</v>
      </c>
      <c r="I540" s="97"/>
      <c r="J540" s="97"/>
      <c r="K540" s="98">
        <f t="shared" si="293"/>
        <v>0</v>
      </c>
      <c r="L540" s="97"/>
      <c r="M540" s="97"/>
      <c r="N540" s="98">
        <f t="shared" si="294"/>
        <v>0</v>
      </c>
      <c r="O540" s="97"/>
      <c r="P540" s="97"/>
      <c r="Q540" s="99">
        <f t="shared" si="295"/>
        <v>0</v>
      </c>
      <c r="R540" s="97"/>
      <c r="S540" s="97"/>
      <c r="T540" s="98">
        <f t="shared" si="296"/>
        <v>0</v>
      </c>
      <c r="U540" s="97"/>
      <c r="V540" s="97"/>
      <c r="W540" s="98">
        <f t="shared" si="297"/>
        <v>0</v>
      </c>
      <c r="X540" s="113"/>
      <c r="Y540" s="97"/>
      <c r="Z540" s="98">
        <f t="shared" si="298"/>
        <v>0</v>
      </c>
      <c r="AA540" s="14"/>
      <c r="AB540" s="14"/>
      <c r="AC540" s="39">
        <v>0</v>
      </c>
      <c r="AD540" s="14"/>
      <c r="AE540" s="14"/>
      <c r="AF540" s="26">
        <v>0</v>
      </c>
      <c r="AG540" s="14"/>
      <c r="AH540" s="14"/>
      <c r="AI540" s="26">
        <v>0</v>
      </c>
      <c r="AJ540" s="14"/>
      <c r="AK540" s="14"/>
      <c r="AL540" s="26">
        <f>BC540</f>
        <v>0</v>
      </c>
      <c r="AM540" s="14"/>
      <c r="AN540" s="14"/>
      <c r="AO540" s="26">
        <f t="shared" si="299"/>
        <v>0</v>
      </c>
      <c r="AP540" s="14"/>
      <c r="AQ540" s="14"/>
      <c r="AR540" s="30">
        <v>0</v>
      </c>
      <c r="AS540" s="14"/>
      <c r="AT540" s="14"/>
      <c r="AU540" s="26">
        <v>0</v>
      </c>
      <c r="AV540" s="33"/>
      <c r="AW540" s="14"/>
      <c r="AX540" s="26">
        <v>0</v>
      </c>
      <c r="AY540" s="14"/>
      <c r="AZ540" s="14"/>
      <c r="BA540" s="30">
        <f t="shared" si="300"/>
        <v>0</v>
      </c>
      <c r="BC540" s="45">
        <v>0</v>
      </c>
      <c r="BD540" s="45">
        <v>0</v>
      </c>
      <c r="BF540" s="1" t="b">
        <f t="shared" si="301"/>
        <v>1</v>
      </c>
      <c r="BH540" s="1">
        <f t="shared" si="290"/>
        <v>0</v>
      </c>
    </row>
    <row r="541" spans="1:60" s="61" customFormat="1" ht="14.25" hidden="1" outlineLevel="1">
      <c r="A541" s="61" t="s">
        <v>291</v>
      </c>
      <c r="B541" s="107" t="s">
        <v>292</v>
      </c>
      <c r="C541" s="107"/>
      <c r="D541" s="107"/>
      <c r="E541" s="108">
        <f t="shared" si="291"/>
        <v>0</v>
      </c>
      <c r="F541" s="107"/>
      <c r="G541" s="107"/>
      <c r="H541" s="108">
        <f t="shared" si="292"/>
        <v>339</v>
      </c>
      <c r="I541" s="107"/>
      <c r="J541" s="107"/>
      <c r="K541" s="108">
        <f t="shared" si="293"/>
        <v>0</v>
      </c>
      <c r="L541" s="107"/>
      <c r="M541" s="107"/>
      <c r="N541" s="108">
        <f t="shared" si="294"/>
        <v>0</v>
      </c>
      <c r="O541" s="107"/>
      <c r="P541" s="107"/>
      <c r="Q541" s="108">
        <f t="shared" si="295"/>
        <v>339</v>
      </c>
      <c r="R541" s="107"/>
      <c r="S541" s="107"/>
      <c r="T541" s="108">
        <f t="shared" si="296"/>
        <v>339</v>
      </c>
      <c r="U541" s="107"/>
      <c r="V541" s="107"/>
      <c r="W541" s="108">
        <f t="shared" si="297"/>
        <v>0</v>
      </c>
      <c r="X541" s="107"/>
      <c r="Y541" s="107"/>
      <c r="Z541" s="108">
        <f t="shared" si="298"/>
        <v>0</v>
      </c>
      <c r="AC541" s="61">
        <v>0</v>
      </c>
      <c r="AF541" s="61">
        <v>338.92</v>
      </c>
      <c r="AI541" s="61">
        <v>0</v>
      </c>
      <c r="AO541" s="61">
        <f t="shared" si="299"/>
        <v>338.92</v>
      </c>
      <c r="AR541" s="61">
        <v>338.92</v>
      </c>
      <c r="AU541" s="61">
        <v>0</v>
      </c>
      <c r="AX541" s="61">
        <v>0</v>
      </c>
      <c r="BA541" s="61">
        <f t="shared" si="300"/>
        <v>338.92</v>
      </c>
      <c r="BC541" s="61">
        <v>0</v>
      </c>
      <c r="BD541" s="63">
        <v>0</v>
      </c>
      <c r="BE541" s="63"/>
      <c r="BF541" s="61" t="b">
        <f t="shared" si="301"/>
        <v>0</v>
      </c>
      <c r="BH541" s="1">
        <f t="shared" si="290"/>
        <v>0</v>
      </c>
    </row>
    <row r="542" spans="1:60" ht="14.25" collapsed="1">
      <c r="A542" s="1" t="s">
        <v>649</v>
      </c>
      <c r="B542" s="50" t="s">
        <v>412</v>
      </c>
      <c r="C542" s="6" t="s">
        <v>508</v>
      </c>
      <c r="D542" s="14"/>
      <c r="E542" s="21">
        <f t="shared" si="291"/>
        <v>0</v>
      </c>
      <c r="F542" s="14"/>
      <c r="G542" s="14"/>
      <c r="H542" s="21">
        <f t="shared" si="292"/>
        <v>339</v>
      </c>
      <c r="I542" s="14"/>
      <c r="J542" s="14"/>
      <c r="K542" s="21">
        <f t="shared" si="293"/>
        <v>0</v>
      </c>
      <c r="L542" s="14"/>
      <c r="M542" s="14"/>
      <c r="N542" s="21">
        <f t="shared" si="294"/>
        <v>0</v>
      </c>
      <c r="O542" s="14"/>
      <c r="P542" s="14"/>
      <c r="Q542" s="30">
        <f t="shared" si="295"/>
        <v>339</v>
      </c>
      <c r="R542" s="14"/>
      <c r="S542" s="14"/>
      <c r="T542" s="21">
        <f t="shared" si="296"/>
        <v>339</v>
      </c>
      <c r="U542" s="14"/>
      <c r="V542" s="14"/>
      <c r="W542" s="21">
        <f t="shared" si="297"/>
        <v>0</v>
      </c>
      <c r="X542" s="10"/>
      <c r="Y542" s="14"/>
      <c r="Z542" s="21">
        <f t="shared" si="298"/>
        <v>0</v>
      </c>
      <c r="AB542" s="14"/>
      <c r="AC542" s="39">
        <v>0</v>
      </c>
      <c r="AD542" s="14"/>
      <c r="AE542" s="14"/>
      <c r="AF542" s="26">
        <v>338.92</v>
      </c>
      <c r="AG542" s="14"/>
      <c r="AH542" s="14"/>
      <c r="AI542" s="26">
        <v>0</v>
      </c>
      <c r="AJ542" s="14"/>
      <c r="AK542" s="14"/>
      <c r="AL542" s="26">
        <f>BC542</f>
        <v>0</v>
      </c>
      <c r="AM542" s="14"/>
      <c r="AN542" s="14"/>
      <c r="AO542" s="26">
        <f t="shared" si="299"/>
        <v>338.92</v>
      </c>
      <c r="AP542" s="14"/>
      <c r="AQ542" s="14"/>
      <c r="AR542" s="30">
        <v>338.92</v>
      </c>
      <c r="AS542" s="14"/>
      <c r="AT542" s="14"/>
      <c r="AU542" s="26">
        <v>0</v>
      </c>
      <c r="AV542" s="10"/>
      <c r="AW542" s="14"/>
      <c r="AX542" s="26">
        <v>0</v>
      </c>
      <c r="AY542" s="14"/>
      <c r="AZ542" s="14"/>
      <c r="BA542" s="30">
        <f t="shared" si="300"/>
        <v>338.92</v>
      </c>
      <c r="BC542" s="1">
        <v>0</v>
      </c>
      <c r="BD542" s="1">
        <v>0</v>
      </c>
      <c r="BF542" s="1" t="b">
        <f t="shared" si="301"/>
        <v>0</v>
      </c>
      <c r="BH542" s="1">
        <f t="shared" si="290"/>
        <v>0</v>
      </c>
    </row>
    <row r="543" spans="1:60" s="61" customFormat="1" ht="14.25" hidden="1" outlineLevel="1">
      <c r="A543" s="61" t="s">
        <v>164</v>
      </c>
      <c r="B543" s="107" t="s">
        <v>165</v>
      </c>
      <c r="C543" s="107"/>
      <c r="D543" s="107"/>
      <c r="E543" s="108">
        <f t="shared" si="291"/>
        <v>0</v>
      </c>
      <c r="F543" s="107"/>
      <c r="G543" s="107"/>
      <c r="H543" s="108">
        <f t="shared" si="292"/>
        <v>0</v>
      </c>
      <c r="I543" s="107"/>
      <c r="J543" s="107"/>
      <c r="K543" s="108">
        <f t="shared" si="293"/>
        <v>0</v>
      </c>
      <c r="L543" s="107"/>
      <c r="M543" s="107"/>
      <c r="N543" s="108">
        <f t="shared" si="294"/>
        <v>0</v>
      </c>
      <c r="O543" s="107"/>
      <c r="P543" s="107"/>
      <c r="Q543" s="108">
        <f t="shared" si="295"/>
        <v>0</v>
      </c>
      <c r="R543" s="107"/>
      <c r="S543" s="107"/>
      <c r="T543" s="108">
        <f t="shared" si="296"/>
        <v>837095</v>
      </c>
      <c r="U543" s="107"/>
      <c r="V543" s="107"/>
      <c r="W543" s="108">
        <f t="shared" si="297"/>
        <v>265264</v>
      </c>
      <c r="X543" s="107"/>
      <c r="Y543" s="107"/>
      <c r="Z543" s="108">
        <f t="shared" si="298"/>
        <v>0</v>
      </c>
      <c r="AC543" s="61">
        <v>0</v>
      </c>
      <c r="AF543" s="61">
        <v>0</v>
      </c>
      <c r="AI543" s="61">
        <v>0</v>
      </c>
      <c r="AO543" s="61">
        <f t="shared" si="299"/>
        <v>0</v>
      </c>
      <c r="AR543" s="61">
        <v>837095.08</v>
      </c>
      <c r="AU543" s="61">
        <v>265264.33</v>
      </c>
      <c r="AX543" s="61">
        <v>0</v>
      </c>
      <c r="BA543" s="61">
        <f t="shared" si="300"/>
        <v>1102359.41</v>
      </c>
      <c r="BC543" s="61">
        <v>1102359.41</v>
      </c>
      <c r="BD543" s="63">
        <v>0</v>
      </c>
      <c r="BE543" s="63"/>
      <c r="BF543" s="61" t="b">
        <f t="shared" si="301"/>
        <v>1</v>
      </c>
      <c r="BH543" s="1">
        <f t="shared" si="290"/>
        <v>1102359</v>
      </c>
    </row>
    <row r="544" spans="1:60" s="45" customFormat="1" ht="14.25" hidden="1" collapsed="1">
      <c r="A544" s="45" t="s">
        <v>842</v>
      </c>
      <c r="B544" s="121" t="s">
        <v>821</v>
      </c>
      <c r="C544" s="97" t="s">
        <v>508</v>
      </c>
      <c r="D544" s="97"/>
      <c r="E544" s="98">
        <f t="shared" si="291"/>
        <v>0</v>
      </c>
      <c r="F544" s="97"/>
      <c r="G544" s="97"/>
      <c r="H544" s="98">
        <f t="shared" si="292"/>
        <v>0</v>
      </c>
      <c r="I544" s="97"/>
      <c r="J544" s="97"/>
      <c r="K544" s="98">
        <f t="shared" si="293"/>
        <v>0</v>
      </c>
      <c r="L544" s="97"/>
      <c r="M544" s="97"/>
      <c r="N544" s="98">
        <f t="shared" si="294"/>
        <v>1102359</v>
      </c>
      <c r="O544" s="97"/>
      <c r="P544" s="97"/>
      <c r="Q544" s="98">
        <f t="shared" si="295"/>
        <v>1102359</v>
      </c>
      <c r="R544" s="97"/>
      <c r="S544" s="97"/>
      <c r="T544" s="98">
        <f t="shared" si="296"/>
        <v>837095</v>
      </c>
      <c r="U544" s="97"/>
      <c r="V544" s="97"/>
      <c r="W544" s="98">
        <f t="shared" si="297"/>
        <v>265264</v>
      </c>
      <c r="X544" s="97"/>
      <c r="Y544" s="97"/>
      <c r="Z544" s="98">
        <f t="shared" si="298"/>
        <v>0</v>
      </c>
      <c r="AA544" s="14"/>
      <c r="AB544" s="14"/>
      <c r="AC544" s="21">
        <v>0</v>
      </c>
      <c r="AD544" s="14"/>
      <c r="AE544" s="14"/>
      <c r="AF544" s="21">
        <v>0</v>
      </c>
      <c r="AG544" s="14"/>
      <c r="AH544" s="14"/>
      <c r="AI544" s="21">
        <v>0</v>
      </c>
      <c r="AJ544" s="14"/>
      <c r="AK544" s="14"/>
      <c r="AL544" s="26">
        <f>BC544</f>
        <v>1102359.41</v>
      </c>
      <c r="AM544" s="14"/>
      <c r="AN544" s="14"/>
      <c r="AO544" s="21">
        <f t="shared" si="299"/>
        <v>1102359.41</v>
      </c>
      <c r="AP544" s="14"/>
      <c r="AQ544" s="14"/>
      <c r="AR544" s="21">
        <v>837095.08</v>
      </c>
      <c r="AS544" s="14"/>
      <c r="AT544" s="14"/>
      <c r="AU544" s="21">
        <v>265264.33</v>
      </c>
      <c r="AV544" s="14"/>
      <c r="AW544" s="14"/>
      <c r="AX544" s="21">
        <v>0</v>
      </c>
      <c r="AY544" s="14"/>
      <c r="AZ544" s="14"/>
      <c r="BA544" s="21">
        <f t="shared" si="300"/>
        <v>1102359.41</v>
      </c>
      <c r="BC544" s="45">
        <v>1102359.41</v>
      </c>
      <c r="BD544" s="45">
        <v>0</v>
      </c>
      <c r="BF544" s="1" t="b">
        <f t="shared" si="301"/>
        <v>0</v>
      </c>
      <c r="BH544" s="1">
        <f t="shared" si="290"/>
        <v>0</v>
      </c>
    </row>
    <row r="545" spans="1:60" ht="14.25" hidden="1">
      <c r="A545" s="1" t="s">
        <v>29</v>
      </c>
      <c r="B545" s="96" t="s">
        <v>30</v>
      </c>
      <c r="C545" s="89" t="s">
        <v>508</v>
      </c>
      <c r="D545" s="97"/>
      <c r="E545" s="98">
        <f t="shared" si="291"/>
        <v>0</v>
      </c>
      <c r="F545" s="97"/>
      <c r="G545" s="97"/>
      <c r="H545" s="98">
        <f t="shared" si="292"/>
        <v>0</v>
      </c>
      <c r="I545" s="97"/>
      <c r="J545" s="97"/>
      <c r="K545" s="98">
        <f t="shared" si="293"/>
        <v>0</v>
      </c>
      <c r="L545" s="97"/>
      <c r="M545" s="97"/>
      <c r="N545" s="98">
        <f t="shared" si="294"/>
        <v>0</v>
      </c>
      <c r="O545" s="97"/>
      <c r="P545" s="97"/>
      <c r="Q545" s="99">
        <f t="shared" si="295"/>
        <v>0</v>
      </c>
      <c r="R545" s="97"/>
      <c r="S545" s="97"/>
      <c r="T545" s="98">
        <f t="shared" si="296"/>
        <v>0</v>
      </c>
      <c r="U545" s="97"/>
      <c r="V545" s="97"/>
      <c r="W545" s="98">
        <f t="shared" si="297"/>
        <v>0</v>
      </c>
      <c r="X545" s="92"/>
      <c r="Y545" s="97"/>
      <c r="Z545" s="98">
        <f t="shared" si="298"/>
        <v>0</v>
      </c>
      <c r="AB545" s="14"/>
      <c r="AC545" s="39">
        <v>0</v>
      </c>
      <c r="AD545" s="14"/>
      <c r="AE545" s="14"/>
      <c r="AF545" s="26">
        <v>0</v>
      </c>
      <c r="AG545" s="14"/>
      <c r="AH545" s="14"/>
      <c r="AI545" s="26">
        <v>0</v>
      </c>
      <c r="AJ545" s="14"/>
      <c r="AK545" s="14"/>
      <c r="AL545" s="26">
        <f>BC545</f>
        <v>0</v>
      </c>
      <c r="AM545" s="14"/>
      <c r="AN545" s="14"/>
      <c r="AO545" s="26">
        <f t="shared" si="299"/>
        <v>0</v>
      </c>
      <c r="AP545" s="14"/>
      <c r="AQ545" s="14"/>
      <c r="AR545" s="30">
        <v>0</v>
      </c>
      <c r="AS545" s="14"/>
      <c r="AT545" s="14"/>
      <c r="AU545" s="26">
        <v>0</v>
      </c>
      <c r="AV545" s="10"/>
      <c r="AW545" s="14"/>
      <c r="AX545" s="26">
        <v>0</v>
      </c>
      <c r="AY545" s="14"/>
      <c r="AZ545" s="14"/>
      <c r="BA545" s="30">
        <f t="shared" si="300"/>
        <v>0</v>
      </c>
      <c r="BC545" s="1">
        <v>0</v>
      </c>
      <c r="BD545" s="1">
        <v>0</v>
      </c>
      <c r="BF545" s="1" t="b">
        <f t="shared" si="301"/>
        <v>1</v>
      </c>
      <c r="BH545" s="1">
        <f t="shared" si="290"/>
        <v>0</v>
      </c>
    </row>
    <row r="546" spans="2:60" s="45" customFormat="1" ht="14.25">
      <c r="B546" s="121" t="s">
        <v>821</v>
      </c>
      <c r="C546" s="122" t="s">
        <v>507</v>
      </c>
      <c r="D546" s="97"/>
      <c r="E546" s="98">
        <f>SUM(E544:E545)</f>
        <v>0</v>
      </c>
      <c r="F546" s="97"/>
      <c r="G546" s="97"/>
      <c r="H546" s="98">
        <f>SUM(H544:H545)</f>
        <v>0</v>
      </c>
      <c r="I546" s="97"/>
      <c r="J546" s="97"/>
      <c r="K546" s="98">
        <f>SUM(K544:K545)</f>
        <v>0</v>
      </c>
      <c r="L546" s="97"/>
      <c r="M546" s="97"/>
      <c r="N546" s="98">
        <f>SUM(N544:N545)</f>
        <v>1102359</v>
      </c>
      <c r="O546" s="97"/>
      <c r="P546" s="97"/>
      <c r="Q546" s="98">
        <f>SUM(Q544:Q545)</f>
        <v>1102359</v>
      </c>
      <c r="R546" s="97"/>
      <c r="S546" s="97"/>
      <c r="T546" s="98">
        <f>SUM(T544:T545)</f>
        <v>837095</v>
      </c>
      <c r="U546" s="97"/>
      <c r="V546" s="97"/>
      <c r="W546" s="98">
        <f>SUM(W544:W545)</f>
        <v>265264</v>
      </c>
      <c r="X546" s="97"/>
      <c r="Y546" s="97"/>
      <c r="Z546" s="98">
        <f>SUM(Z544:Z545)</f>
        <v>0</v>
      </c>
      <c r="AA546" s="14"/>
      <c r="AB546" s="14"/>
      <c r="AC546" s="21">
        <f>SUM(AC544:AC545)</f>
        <v>0</v>
      </c>
      <c r="AD546" s="14"/>
      <c r="AE546" s="14"/>
      <c r="AF546" s="21">
        <f>SUM(AF544:AF545)</f>
        <v>0</v>
      </c>
      <c r="AG546" s="14"/>
      <c r="AH546" s="14"/>
      <c r="AI546" s="21">
        <f>SUM(AI544:AI545)</f>
        <v>0</v>
      </c>
      <c r="AJ546" s="14"/>
      <c r="AK546" s="14"/>
      <c r="AL546" s="21">
        <f>SUM(AL544:AL545)</f>
        <v>1102359.41</v>
      </c>
      <c r="AM546" s="14"/>
      <c r="AN546" s="14"/>
      <c r="AO546" s="21">
        <f>SUM(AO544:AO545)</f>
        <v>1102359.41</v>
      </c>
      <c r="AP546" s="14"/>
      <c r="AQ546" s="14"/>
      <c r="AR546" s="21">
        <f>SUM(AR544:AR545)</f>
        <v>837095.08</v>
      </c>
      <c r="AS546" s="14"/>
      <c r="AT546" s="14"/>
      <c r="AU546" s="21">
        <f>SUM(AU544:AU545)</f>
        <v>265264.33</v>
      </c>
      <c r="AV546" s="14"/>
      <c r="AW546" s="14"/>
      <c r="AX546" s="21">
        <f>SUM(AX544:AX545)</f>
        <v>0</v>
      </c>
      <c r="AY546" s="14"/>
      <c r="AZ546" s="14"/>
      <c r="BA546" s="21">
        <f>SUM(BA544:BA545)</f>
        <v>1102359.41</v>
      </c>
      <c r="BF546" s="1"/>
      <c r="BH546" s="1">
        <f t="shared" si="290"/>
        <v>0</v>
      </c>
    </row>
    <row r="547" spans="1:60" s="45" customFormat="1" ht="14.25" hidden="1">
      <c r="A547" s="45" t="s">
        <v>487</v>
      </c>
      <c r="B547" s="121" t="s">
        <v>488</v>
      </c>
      <c r="C547" s="97" t="s">
        <v>508</v>
      </c>
      <c r="D547" s="97"/>
      <c r="E547" s="98">
        <f>ROUND(AC547,round_as_displayed)</f>
        <v>0</v>
      </c>
      <c r="F547" s="97"/>
      <c r="G547" s="97"/>
      <c r="H547" s="98">
        <f>ROUND(AF547,round_as_displayed)</f>
        <v>0</v>
      </c>
      <c r="I547" s="97"/>
      <c r="J547" s="97"/>
      <c r="K547" s="98">
        <f>ROUND(AI547,round_as_displayed)</f>
        <v>0</v>
      </c>
      <c r="L547" s="97"/>
      <c r="M547" s="97"/>
      <c r="N547" s="98">
        <f>ROUND(AL547,round_as_displayed)</f>
        <v>0</v>
      </c>
      <c r="O547" s="97"/>
      <c r="P547" s="97"/>
      <c r="Q547" s="99">
        <f>E547+H547+K547+N547</f>
        <v>0</v>
      </c>
      <c r="R547" s="97"/>
      <c r="S547" s="97"/>
      <c r="T547" s="98">
        <f>ROUND(AR547,round_as_displayed)</f>
        <v>0</v>
      </c>
      <c r="U547" s="97"/>
      <c r="V547" s="97"/>
      <c r="W547" s="98">
        <f>ROUND(AU547,round_as_displayed)</f>
        <v>0</v>
      </c>
      <c r="X547" s="113"/>
      <c r="Y547" s="97"/>
      <c r="Z547" s="98">
        <f>ROUND(AX547,round_as_displayed)</f>
        <v>0</v>
      </c>
      <c r="AA547" s="14"/>
      <c r="AB547" s="14"/>
      <c r="AC547" s="39">
        <v>0</v>
      </c>
      <c r="AD547" s="14"/>
      <c r="AE547" s="14"/>
      <c r="AF547" s="26">
        <v>0</v>
      </c>
      <c r="AG547" s="14"/>
      <c r="AH547" s="14"/>
      <c r="AI547" s="26">
        <v>0</v>
      </c>
      <c r="AJ547" s="14"/>
      <c r="AK547" s="14"/>
      <c r="AL547" s="26">
        <f>BC547</f>
        <v>0</v>
      </c>
      <c r="AM547" s="14"/>
      <c r="AN547" s="14"/>
      <c r="AO547" s="26">
        <f>AC547+AF547+AI547+AL547</f>
        <v>0</v>
      </c>
      <c r="AP547" s="14"/>
      <c r="AQ547" s="14"/>
      <c r="AR547" s="30">
        <v>0</v>
      </c>
      <c r="AS547" s="14"/>
      <c r="AT547" s="14"/>
      <c r="AU547" s="26">
        <v>0</v>
      </c>
      <c r="AV547" s="33"/>
      <c r="AW547" s="14"/>
      <c r="AX547" s="26">
        <v>0</v>
      </c>
      <c r="AY547" s="14"/>
      <c r="AZ547" s="14"/>
      <c r="BA547" s="30">
        <f>AR547+AU547+AX547</f>
        <v>0</v>
      </c>
      <c r="BC547" s="45">
        <v>0</v>
      </c>
      <c r="BD547" s="45">
        <v>0</v>
      </c>
      <c r="BF547" s="1" t="b">
        <f>IF(AND(AC547=0,AF547=0,AI547=0,AL547=0),TRUE,FALSE)</f>
        <v>1</v>
      </c>
      <c r="BH547" s="1">
        <f t="shared" si="290"/>
        <v>0</v>
      </c>
    </row>
    <row r="548" spans="1:60" s="45" customFormat="1" ht="14.25" hidden="1">
      <c r="A548" s="45" t="s">
        <v>647</v>
      </c>
      <c r="B548" s="121" t="s">
        <v>437</v>
      </c>
      <c r="C548" s="97" t="s">
        <v>508</v>
      </c>
      <c r="D548" s="97"/>
      <c r="E548" s="98">
        <f>ROUND(AC548,round_as_displayed)</f>
        <v>0</v>
      </c>
      <c r="F548" s="97"/>
      <c r="G548" s="97"/>
      <c r="H548" s="98">
        <f>ROUND(AF548,round_as_displayed)</f>
        <v>0</v>
      </c>
      <c r="I548" s="97"/>
      <c r="J548" s="97"/>
      <c r="K548" s="98">
        <f>ROUND(AI548,round_as_displayed)</f>
        <v>0</v>
      </c>
      <c r="L548" s="97"/>
      <c r="M548" s="97"/>
      <c r="N548" s="98">
        <f>ROUND(AL548,round_as_displayed)</f>
        <v>0</v>
      </c>
      <c r="O548" s="97"/>
      <c r="P548" s="97"/>
      <c r="Q548" s="99">
        <f>E548+H548+K548+N548</f>
        <v>0</v>
      </c>
      <c r="R548" s="97"/>
      <c r="S548" s="97"/>
      <c r="T548" s="98">
        <f>ROUND(AR548,round_as_displayed)</f>
        <v>0</v>
      </c>
      <c r="U548" s="97"/>
      <c r="V548" s="97"/>
      <c r="W548" s="98">
        <f>ROUND(AU548,round_as_displayed)</f>
        <v>0</v>
      </c>
      <c r="X548" s="113"/>
      <c r="Y548" s="97"/>
      <c r="Z548" s="98">
        <f>ROUND(AX548,round_as_displayed)</f>
        <v>0</v>
      </c>
      <c r="AA548" s="14"/>
      <c r="AB548" s="14"/>
      <c r="AC548" s="39">
        <v>0</v>
      </c>
      <c r="AD548" s="14"/>
      <c r="AE548" s="14"/>
      <c r="AF548" s="26">
        <v>0</v>
      </c>
      <c r="AG548" s="14"/>
      <c r="AH548" s="14"/>
      <c r="AI548" s="26">
        <v>0</v>
      </c>
      <c r="AJ548" s="14"/>
      <c r="AK548" s="14"/>
      <c r="AL548" s="26">
        <f>BC548</f>
        <v>0</v>
      </c>
      <c r="AM548" s="14"/>
      <c r="AN548" s="14"/>
      <c r="AO548" s="26">
        <f>AC548+AF548+AI548+AL548</f>
        <v>0</v>
      </c>
      <c r="AP548" s="14"/>
      <c r="AQ548" s="14"/>
      <c r="AR548" s="30">
        <v>0</v>
      </c>
      <c r="AS548" s="14"/>
      <c r="AT548" s="14"/>
      <c r="AU548" s="26">
        <v>0</v>
      </c>
      <c r="AV548" s="33"/>
      <c r="AW548" s="14"/>
      <c r="AX548" s="26">
        <v>0</v>
      </c>
      <c r="AY548" s="14"/>
      <c r="AZ548" s="14"/>
      <c r="BA548" s="30">
        <f>AR548+AU548+AX548</f>
        <v>0</v>
      </c>
      <c r="BC548" s="45">
        <v>0</v>
      </c>
      <c r="BD548" s="45">
        <v>0</v>
      </c>
      <c r="BF548" s="1" t="b">
        <f>IF(AND(AC548=0,AF548=0,AI548=0,AL548=0),TRUE,FALSE)</f>
        <v>1</v>
      </c>
      <c r="BH548" s="1">
        <f t="shared" si="290"/>
        <v>0</v>
      </c>
    </row>
    <row r="549" spans="1:60" s="61" customFormat="1" ht="14.25" hidden="1" outlineLevel="1">
      <c r="A549" s="61" t="s">
        <v>293</v>
      </c>
      <c r="B549" s="107" t="s">
        <v>294</v>
      </c>
      <c r="C549" s="107"/>
      <c r="D549" s="107"/>
      <c r="E549" s="108">
        <f>ROUND(AC549,round_as_displayed)</f>
        <v>0</v>
      </c>
      <c r="F549" s="107"/>
      <c r="G549" s="107"/>
      <c r="H549" s="108">
        <f>ROUND(AF549,round_as_displayed)</f>
        <v>19930</v>
      </c>
      <c r="I549" s="107"/>
      <c r="J549" s="107"/>
      <c r="K549" s="108">
        <f>ROUND(AI549,round_as_displayed)</f>
        <v>0</v>
      </c>
      <c r="L549" s="107"/>
      <c r="M549" s="107"/>
      <c r="N549" s="108">
        <f>ROUND(AL549,round_as_displayed)</f>
        <v>0</v>
      </c>
      <c r="O549" s="107"/>
      <c r="P549" s="107"/>
      <c r="Q549" s="108">
        <f>E549+H549+K549+N549</f>
        <v>19930</v>
      </c>
      <c r="R549" s="107"/>
      <c r="S549" s="107"/>
      <c r="T549" s="108">
        <f>ROUND(AR549,round_as_displayed)</f>
        <v>41318</v>
      </c>
      <c r="U549" s="107"/>
      <c r="V549" s="107"/>
      <c r="W549" s="108">
        <f>ROUND(AU549,round_as_displayed)</f>
        <v>0</v>
      </c>
      <c r="X549" s="107"/>
      <c r="Y549" s="107"/>
      <c r="Z549" s="108">
        <f>ROUND(AX549,round_as_displayed)</f>
        <v>0</v>
      </c>
      <c r="AC549" s="61">
        <v>0</v>
      </c>
      <c r="AF549" s="61">
        <v>19929.56</v>
      </c>
      <c r="AI549" s="61">
        <v>0</v>
      </c>
      <c r="AO549" s="61">
        <f>AC549+AF549+AI549+AL549</f>
        <v>19929.56</v>
      </c>
      <c r="AR549" s="61">
        <v>41318.31</v>
      </c>
      <c r="AU549" s="61">
        <v>0</v>
      </c>
      <c r="AX549" s="61">
        <v>0</v>
      </c>
      <c r="BA549" s="61">
        <f>AR549+AU549+AX549</f>
        <v>41318.31</v>
      </c>
      <c r="BC549" s="61">
        <v>21388.75</v>
      </c>
      <c r="BD549" s="63">
        <v>0</v>
      </c>
      <c r="BE549" s="63"/>
      <c r="BF549" s="61" t="b">
        <f>IF(AND(AC549=0,AF549=0,AI549=0,AL549=0),TRUE,FALSE)</f>
        <v>0</v>
      </c>
      <c r="BH549" s="1">
        <f t="shared" si="290"/>
        <v>21388</v>
      </c>
    </row>
    <row r="550" spans="1:60" ht="14.25" collapsed="1">
      <c r="A550" s="1" t="s">
        <v>74</v>
      </c>
      <c r="B550" s="50" t="s">
        <v>718</v>
      </c>
      <c r="C550" s="6" t="s">
        <v>508</v>
      </c>
      <c r="D550" s="49"/>
      <c r="E550" s="23">
        <f>ROUND(AC550,round_as_displayed)</f>
        <v>0</v>
      </c>
      <c r="G550" s="49"/>
      <c r="H550" s="23">
        <f>ROUND(AF550,round_as_displayed)-1</f>
        <v>19929</v>
      </c>
      <c r="J550" s="49"/>
      <c r="K550" s="23">
        <f>ROUND(AI550,round_as_displayed)</f>
        <v>0</v>
      </c>
      <c r="M550" s="49"/>
      <c r="N550" s="23">
        <f>ROUND(AL550,round_as_displayed)</f>
        <v>21389</v>
      </c>
      <c r="P550" s="49"/>
      <c r="Q550" s="31">
        <f>E550+H550+K550+N550</f>
        <v>41318</v>
      </c>
      <c r="S550" s="49"/>
      <c r="T550" s="23">
        <f>ROUND(AR550,round_as_displayed)</f>
        <v>41318</v>
      </c>
      <c r="V550" s="49"/>
      <c r="W550" s="23">
        <f>ROUND(AU550,round_as_displayed)</f>
        <v>0</v>
      </c>
      <c r="X550" s="10"/>
      <c r="Y550" s="49"/>
      <c r="Z550" s="23">
        <f>ROUND(AX550,round_as_displayed)</f>
        <v>0</v>
      </c>
      <c r="AB550" s="49"/>
      <c r="AC550" s="41">
        <v>0</v>
      </c>
      <c r="AE550" s="49"/>
      <c r="AF550" s="27">
        <v>19929.56</v>
      </c>
      <c r="AH550" s="49"/>
      <c r="AI550" s="27">
        <v>0</v>
      </c>
      <c r="AK550" s="49"/>
      <c r="AL550" s="26">
        <f>BC550</f>
        <v>21388.75</v>
      </c>
      <c r="AN550" s="49"/>
      <c r="AO550" s="27">
        <f>AC550+AF550+AI550+AL550</f>
        <v>41318.31</v>
      </c>
      <c r="AQ550" s="49"/>
      <c r="AR550" s="31">
        <v>41318.31</v>
      </c>
      <c r="AT550" s="49"/>
      <c r="AU550" s="27">
        <v>0</v>
      </c>
      <c r="AV550" s="10"/>
      <c r="AW550" s="49"/>
      <c r="AX550" s="27">
        <v>0</v>
      </c>
      <c r="AZ550" s="49"/>
      <c r="BA550" s="31">
        <f>AR550+AU550+AX550</f>
        <v>41318.31</v>
      </c>
      <c r="BC550" s="1">
        <v>21388.75</v>
      </c>
      <c r="BD550" s="1">
        <v>0</v>
      </c>
      <c r="BF550" s="1" t="b">
        <f>IF(AND(AC550=0,AF550=0,AI550=0,AL550=0),TRUE,FALSE)</f>
        <v>0</v>
      </c>
      <c r="BH550" s="1">
        <f t="shared" si="290"/>
        <v>0</v>
      </c>
    </row>
    <row r="551" spans="2:60" ht="14.25">
      <c r="B551" s="101" t="s">
        <v>904</v>
      </c>
      <c r="C551" s="89" t="s">
        <v>508</v>
      </c>
      <c r="D551" s="102"/>
      <c r="E551" s="103">
        <f>E540+E542+E548+E550+E546+E547</f>
        <v>0</v>
      </c>
      <c r="F551" s="89" t="s">
        <v>508</v>
      </c>
      <c r="G551" s="102"/>
      <c r="H551" s="103">
        <f>H540+H542+H548+H550+H546+H547</f>
        <v>20268</v>
      </c>
      <c r="I551" s="89" t="s">
        <v>508</v>
      </c>
      <c r="J551" s="102"/>
      <c r="K551" s="103">
        <f>K540+K542+K548+K550+K546+K547</f>
        <v>0</v>
      </c>
      <c r="L551" s="89" t="s">
        <v>508</v>
      </c>
      <c r="M551" s="102"/>
      <c r="N551" s="103">
        <f>N540+N542+N548+N550+N546+N547</f>
        <v>1123748</v>
      </c>
      <c r="O551" s="89" t="s">
        <v>508</v>
      </c>
      <c r="P551" s="102"/>
      <c r="Q551" s="103">
        <f>Q540+Q542+Q548+Q550+Q546+Q547</f>
        <v>1144016</v>
      </c>
      <c r="R551" s="89" t="s">
        <v>508</v>
      </c>
      <c r="S551" s="102"/>
      <c r="T551" s="103">
        <f>T540+T542+T548+T550+T546+T547</f>
        <v>878752</v>
      </c>
      <c r="U551" s="89" t="s">
        <v>508</v>
      </c>
      <c r="V551" s="102"/>
      <c r="W551" s="103">
        <f>W540+W542+W548+W550+W546+W547</f>
        <v>265264</v>
      </c>
      <c r="X551" s="89" t="s">
        <v>508</v>
      </c>
      <c r="Y551" s="102"/>
      <c r="Z551" s="103">
        <f>Z540+Z542+Z548+Z550+Z546+Z547</f>
        <v>0</v>
      </c>
      <c r="AA551" s="6" t="s">
        <v>508</v>
      </c>
      <c r="AB551" s="7"/>
      <c r="AC551" s="22">
        <f>AC540+AC542+AC548+AC550+AC546+AC547</f>
        <v>0</v>
      </c>
      <c r="AD551" s="6" t="s">
        <v>508</v>
      </c>
      <c r="AE551" s="7"/>
      <c r="AF551" s="22">
        <f>AF540+AF542+AF548+AF550+AF546+AF547</f>
        <v>20268.48</v>
      </c>
      <c r="AG551" s="6" t="s">
        <v>508</v>
      </c>
      <c r="AH551" s="7"/>
      <c r="AI551" s="22">
        <f>AI540+AI542+AI548+AI550+AI546+AI547</f>
        <v>0</v>
      </c>
      <c r="AJ551" s="6" t="s">
        <v>508</v>
      </c>
      <c r="AK551" s="7"/>
      <c r="AL551" s="22">
        <f>AL540+AL542+AL548+AL550+AL546+AL547</f>
        <v>1123748.16</v>
      </c>
      <c r="AM551" s="6" t="s">
        <v>508</v>
      </c>
      <c r="AN551" s="7"/>
      <c r="AO551" s="22">
        <f>AO540+AO542+AO548+AO550+AO546+AO547</f>
        <v>1144016.64</v>
      </c>
      <c r="AP551" s="6" t="s">
        <v>508</v>
      </c>
      <c r="AQ551" s="7"/>
      <c r="AR551" s="22">
        <f>AR540+AR542+AR548+AR550+AR546+AR547</f>
        <v>878752.3099999999</v>
      </c>
      <c r="AS551" s="6" t="s">
        <v>508</v>
      </c>
      <c r="AT551" s="7"/>
      <c r="AU551" s="22">
        <f>AU540+AU542+AU548+AU550+AU546+AU547</f>
        <v>265264.33</v>
      </c>
      <c r="AV551" s="6" t="s">
        <v>508</v>
      </c>
      <c r="AW551" s="7"/>
      <c r="AX551" s="22">
        <f>AX540+AX542+AX548+AX550+AX546+AX547</f>
        <v>0</v>
      </c>
      <c r="AY551" s="6" t="s">
        <v>508</v>
      </c>
      <c r="AZ551" s="7"/>
      <c r="BA551" s="22">
        <f>BA540+BA542+BA548+BA550+BA546+BA547</f>
        <v>1144016.64</v>
      </c>
      <c r="BF551" s="1" t="b">
        <f>BF538</f>
        <v>0</v>
      </c>
      <c r="BH551" s="1">
        <f t="shared" si="290"/>
        <v>0</v>
      </c>
    </row>
    <row r="552" spans="2:60" ht="14.25">
      <c r="B552" s="50"/>
      <c r="D552" s="14"/>
      <c r="E552" s="21"/>
      <c r="G552" s="14"/>
      <c r="H552" s="21"/>
      <c r="J552" s="14"/>
      <c r="K552" s="21"/>
      <c r="M552" s="14"/>
      <c r="N552" s="21"/>
      <c r="P552" s="14"/>
      <c r="Q552" s="30"/>
      <c r="S552" s="14"/>
      <c r="T552" s="21"/>
      <c r="V552" s="14"/>
      <c r="W552" s="21"/>
      <c r="X552" s="10"/>
      <c r="Y552" s="14"/>
      <c r="Z552" s="21"/>
      <c r="AB552" s="14"/>
      <c r="AC552" s="39"/>
      <c r="AE552" s="14"/>
      <c r="AF552" s="26"/>
      <c r="AH552" s="14"/>
      <c r="AI552" s="26"/>
      <c r="AK552" s="14"/>
      <c r="AL552" s="26"/>
      <c r="AN552" s="14"/>
      <c r="AO552" s="26"/>
      <c r="AQ552" s="14"/>
      <c r="AR552" s="30"/>
      <c r="AT552" s="14"/>
      <c r="AU552" s="26"/>
      <c r="AV552" s="10"/>
      <c r="AW552" s="14"/>
      <c r="AX552" s="26"/>
      <c r="AZ552" s="14"/>
      <c r="BA552" s="30"/>
      <c r="BH552" s="1">
        <f t="shared" si="290"/>
        <v>0</v>
      </c>
    </row>
    <row r="553" spans="2:60" ht="15" customHeight="1">
      <c r="B553" s="94" t="s">
        <v>645</v>
      </c>
      <c r="C553" s="95"/>
      <c r="D553" s="95"/>
      <c r="E553" s="90"/>
      <c r="F553" s="95"/>
      <c r="G553" s="95"/>
      <c r="H553" s="90"/>
      <c r="I553" s="95"/>
      <c r="J553" s="95"/>
      <c r="K553" s="90"/>
      <c r="L553" s="95"/>
      <c r="M553" s="95"/>
      <c r="N553" s="90"/>
      <c r="O553" s="95"/>
      <c r="P553" s="95"/>
      <c r="Q553" s="90"/>
      <c r="R553" s="95"/>
      <c r="S553" s="95"/>
      <c r="T553" s="90"/>
      <c r="U553" s="95"/>
      <c r="V553" s="95"/>
      <c r="W553" s="90"/>
      <c r="X553" s="92"/>
      <c r="Y553" s="95"/>
      <c r="Z553" s="90"/>
      <c r="AA553" s="1"/>
      <c r="AB553" s="1"/>
      <c r="AD553" s="1"/>
      <c r="AE553" s="1"/>
      <c r="AG553" s="1"/>
      <c r="AH553" s="1"/>
      <c r="AJ553" s="1"/>
      <c r="AK553" s="1"/>
      <c r="AM553" s="1"/>
      <c r="AN553" s="1"/>
      <c r="AP553" s="1"/>
      <c r="AQ553" s="1"/>
      <c r="AS553" s="1"/>
      <c r="AT553" s="1"/>
      <c r="AV553" s="10"/>
      <c r="AW553" s="1"/>
      <c r="AY553" s="1"/>
      <c r="AZ553" s="1"/>
      <c r="BF553" s="1" t="b">
        <f>IF(AND(BF555,BF556,BF557),TRUE,FALSE)</f>
        <v>0</v>
      </c>
      <c r="BH553" s="1">
        <f t="shared" si="290"/>
        <v>0</v>
      </c>
    </row>
    <row r="554" spans="1:60" s="61" customFormat="1" ht="14.25" hidden="1" outlineLevel="1">
      <c r="A554" s="61" t="s">
        <v>295</v>
      </c>
      <c r="B554" s="107" t="s">
        <v>296</v>
      </c>
      <c r="C554" s="107"/>
      <c r="D554" s="107"/>
      <c r="E554" s="108">
        <f>ROUND(AC554,round_as_displayed)</f>
        <v>0</v>
      </c>
      <c r="F554" s="107"/>
      <c r="G554" s="107"/>
      <c r="H554" s="108">
        <f>ROUND(AF554,round_as_displayed)</f>
        <v>142119</v>
      </c>
      <c r="I554" s="107"/>
      <c r="J554" s="107"/>
      <c r="K554" s="108">
        <f>ROUND(AI554,round_as_displayed)</f>
        <v>0</v>
      </c>
      <c r="L554" s="107"/>
      <c r="M554" s="107"/>
      <c r="N554" s="108">
        <f>ROUND(AL554,round_as_displayed)</f>
        <v>0</v>
      </c>
      <c r="O554" s="107"/>
      <c r="P554" s="107"/>
      <c r="Q554" s="108">
        <f>E554+H554+K554+N554</f>
        <v>142119</v>
      </c>
      <c r="R554" s="107"/>
      <c r="S554" s="107"/>
      <c r="T554" s="108">
        <f>ROUND(AR554,round_as_displayed)</f>
        <v>13593</v>
      </c>
      <c r="U554" s="107"/>
      <c r="V554" s="107"/>
      <c r="W554" s="108">
        <f>ROUND(AU554,round_as_displayed)</f>
        <v>128527</v>
      </c>
      <c r="X554" s="107"/>
      <c r="Y554" s="107"/>
      <c r="Z554" s="108">
        <f>ROUND(AX554,round_as_displayed)</f>
        <v>0</v>
      </c>
      <c r="AC554" s="61">
        <v>0</v>
      </c>
      <c r="AF554" s="61">
        <v>142119.22</v>
      </c>
      <c r="AI554" s="61">
        <v>0</v>
      </c>
      <c r="AO554" s="61">
        <f>AC554+AF554+AI554+AL554</f>
        <v>142119.22</v>
      </c>
      <c r="AR554" s="61">
        <v>13592.54</v>
      </c>
      <c r="AU554" s="61">
        <v>128526.68</v>
      </c>
      <c r="AX554" s="61">
        <v>0</v>
      </c>
      <c r="BA554" s="61">
        <f>AR554+AU554+AX554</f>
        <v>142119.22</v>
      </c>
      <c r="BC554" s="61">
        <v>0</v>
      </c>
      <c r="BD554" s="63">
        <v>0</v>
      </c>
      <c r="BE554" s="63"/>
      <c r="BF554" s="61" t="b">
        <f>IF(AND(AC554=0,AF554=0,AI554=0,AL554=0),TRUE,FALSE)</f>
        <v>0</v>
      </c>
      <c r="BH554" s="1">
        <f t="shared" si="290"/>
        <v>1</v>
      </c>
    </row>
    <row r="555" spans="1:60" ht="14.25" collapsed="1">
      <c r="A555" s="1" t="s">
        <v>646</v>
      </c>
      <c r="B555" s="50" t="s">
        <v>720</v>
      </c>
      <c r="C555" s="6" t="s">
        <v>508</v>
      </c>
      <c r="D555" s="14"/>
      <c r="E555" s="21">
        <f>ROUND(AC555,round_as_displayed)</f>
        <v>0</v>
      </c>
      <c r="F555" s="14"/>
      <c r="G555" s="14"/>
      <c r="H555" s="21">
        <f>ROUND(AF555,round_as_displayed)</f>
        <v>142119</v>
      </c>
      <c r="I555" s="14"/>
      <c r="J555" s="14"/>
      <c r="K555" s="21">
        <f>ROUND(AI555,round_as_displayed)</f>
        <v>0</v>
      </c>
      <c r="L555" s="14"/>
      <c r="M555" s="14"/>
      <c r="N555" s="21">
        <f>ROUND(AL555,round_as_displayed)</f>
        <v>0</v>
      </c>
      <c r="O555" s="14"/>
      <c r="P555" s="14"/>
      <c r="Q555" s="30">
        <f>E555+H555+K555+N555</f>
        <v>142119</v>
      </c>
      <c r="R555" s="14"/>
      <c r="S555" s="14"/>
      <c r="T555" s="21">
        <f>ROUND(AR555,round_as_displayed)-1</f>
        <v>13592</v>
      </c>
      <c r="U555" s="14"/>
      <c r="V555" s="14"/>
      <c r="W555" s="21">
        <f>ROUND(AU555,round_as_displayed)</f>
        <v>128527</v>
      </c>
      <c r="X555" s="10"/>
      <c r="Y555" s="14"/>
      <c r="Z555" s="21">
        <f>ROUND(AX555,round_as_displayed)</f>
        <v>0</v>
      </c>
      <c r="AB555" s="14"/>
      <c r="AC555" s="39">
        <v>0</v>
      </c>
      <c r="AD555" s="14"/>
      <c r="AE555" s="14"/>
      <c r="AF555" s="26">
        <v>142119.22</v>
      </c>
      <c r="AG555" s="14"/>
      <c r="AH555" s="14"/>
      <c r="AI555" s="26">
        <v>0</v>
      </c>
      <c r="AJ555" s="14"/>
      <c r="AK555" s="14"/>
      <c r="AL555" s="26">
        <f>BC555</f>
        <v>0</v>
      </c>
      <c r="AM555" s="14"/>
      <c r="AN555" s="14"/>
      <c r="AO555" s="26">
        <f>AC555+AF555+AI555+AL555</f>
        <v>142119.22</v>
      </c>
      <c r="AP555" s="14"/>
      <c r="AQ555" s="14"/>
      <c r="AR555" s="30">
        <v>13592.54</v>
      </c>
      <c r="AS555" s="14"/>
      <c r="AT555" s="14"/>
      <c r="AU555" s="26">
        <v>128526.68</v>
      </c>
      <c r="AV555" s="10"/>
      <c r="AW555" s="14"/>
      <c r="AX555" s="26">
        <v>0</v>
      </c>
      <c r="AY555" s="14"/>
      <c r="AZ555" s="14"/>
      <c r="BA555" s="30">
        <f>AR555+AU555+AX555</f>
        <v>142119.22</v>
      </c>
      <c r="BC555" s="1">
        <v>0</v>
      </c>
      <c r="BD555" s="1">
        <v>0</v>
      </c>
      <c r="BF555" s="1" t="b">
        <f>IF(AND(AC555=0,AF555=0,AI555=0,AL555=0),TRUE,FALSE)</f>
        <v>0</v>
      </c>
      <c r="BH555" s="1">
        <f t="shared" si="290"/>
        <v>0</v>
      </c>
    </row>
    <row r="556" spans="1:60" ht="14.25" hidden="1">
      <c r="A556" s="1" t="s">
        <v>721</v>
      </c>
      <c r="B556" s="96" t="s">
        <v>722</v>
      </c>
      <c r="C556" s="89" t="s">
        <v>508</v>
      </c>
      <c r="D556" s="97"/>
      <c r="E556" s="98">
        <f>ROUND(AC556,round_as_displayed)</f>
        <v>0</v>
      </c>
      <c r="F556" s="97"/>
      <c r="G556" s="97"/>
      <c r="H556" s="98">
        <f>ROUND(AF556,round_as_displayed)</f>
        <v>0</v>
      </c>
      <c r="I556" s="97"/>
      <c r="J556" s="97"/>
      <c r="K556" s="98">
        <f>ROUND(AI556,round_as_displayed)</f>
        <v>0</v>
      </c>
      <c r="L556" s="97"/>
      <c r="M556" s="97"/>
      <c r="N556" s="98">
        <f>ROUND(AL556,round_as_displayed)</f>
        <v>0</v>
      </c>
      <c r="O556" s="97"/>
      <c r="P556" s="97"/>
      <c r="Q556" s="99">
        <f>E556+H556+K556+N556</f>
        <v>0</v>
      </c>
      <c r="R556" s="97"/>
      <c r="S556" s="97"/>
      <c r="T556" s="98">
        <f>ROUND(AR556,round_as_displayed)</f>
        <v>0</v>
      </c>
      <c r="U556" s="97"/>
      <c r="V556" s="97"/>
      <c r="W556" s="98">
        <f>ROUND(AU556,round_as_displayed)</f>
        <v>0</v>
      </c>
      <c r="X556" s="92"/>
      <c r="Y556" s="97"/>
      <c r="Z556" s="98">
        <f>ROUND(AX556,round_as_displayed)</f>
        <v>0</v>
      </c>
      <c r="AB556" s="14"/>
      <c r="AC556" s="39">
        <v>0</v>
      </c>
      <c r="AD556" s="14"/>
      <c r="AE556" s="14"/>
      <c r="AF556" s="26">
        <v>0</v>
      </c>
      <c r="AG556" s="14"/>
      <c r="AH556" s="14"/>
      <c r="AI556" s="26">
        <v>0</v>
      </c>
      <c r="AJ556" s="14"/>
      <c r="AK556" s="14"/>
      <c r="AL556" s="26">
        <f>BC556</f>
        <v>0</v>
      </c>
      <c r="AM556" s="14"/>
      <c r="AN556" s="14"/>
      <c r="AO556" s="26">
        <f>AC556+AF556+AI556+AL556</f>
        <v>0</v>
      </c>
      <c r="AP556" s="14"/>
      <c r="AQ556" s="14"/>
      <c r="AR556" s="30">
        <v>0</v>
      </c>
      <c r="AS556" s="14"/>
      <c r="AT556" s="14"/>
      <c r="AU556" s="26">
        <v>0</v>
      </c>
      <c r="AV556" s="10"/>
      <c r="AW556" s="14"/>
      <c r="AX556" s="26">
        <v>0</v>
      </c>
      <c r="AY556" s="14"/>
      <c r="AZ556" s="14"/>
      <c r="BA556" s="30">
        <f>AR556+AU556+AX556</f>
        <v>0</v>
      </c>
      <c r="BC556" s="1">
        <v>0</v>
      </c>
      <c r="BD556" s="1">
        <v>0</v>
      </c>
      <c r="BF556" s="1" t="b">
        <f>IF(AND(AC556=0,AF556=0,AI556=0,AL556=0),TRUE,FALSE)</f>
        <v>1</v>
      </c>
      <c r="BH556" s="1">
        <f t="shared" si="290"/>
        <v>0</v>
      </c>
    </row>
    <row r="557" spans="1:60" ht="14.25" hidden="1">
      <c r="A557" s="1" t="s">
        <v>723</v>
      </c>
      <c r="B557" s="96" t="s">
        <v>724</v>
      </c>
      <c r="C557" s="89" t="s">
        <v>508</v>
      </c>
      <c r="D557" s="97"/>
      <c r="E557" s="98">
        <f>ROUND(AC557,round_as_displayed)</f>
        <v>0</v>
      </c>
      <c r="F557" s="97"/>
      <c r="G557" s="97"/>
      <c r="H557" s="98">
        <f>ROUND(AF557,round_as_displayed)</f>
        <v>0</v>
      </c>
      <c r="I557" s="97"/>
      <c r="J557" s="97"/>
      <c r="K557" s="98">
        <f>ROUND(AI557,round_as_displayed)</f>
        <v>0</v>
      </c>
      <c r="L557" s="97"/>
      <c r="M557" s="97"/>
      <c r="N557" s="98">
        <f>ROUND(AL557,round_as_displayed)</f>
        <v>0</v>
      </c>
      <c r="O557" s="97"/>
      <c r="P557" s="97"/>
      <c r="Q557" s="99">
        <f>E557+H557+K557+N557</f>
        <v>0</v>
      </c>
      <c r="R557" s="97"/>
      <c r="S557" s="97"/>
      <c r="T557" s="98">
        <f>ROUND(AR557,round_as_displayed)</f>
        <v>0</v>
      </c>
      <c r="U557" s="97"/>
      <c r="V557" s="97"/>
      <c r="W557" s="98">
        <f>ROUND(AU557,round_as_displayed)</f>
        <v>0</v>
      </c>
      <c r="X557" s="92"/>
      <c r="Y557" s="97"/>
      <c r="Z557" s="98">
        <f>ROUND(AX557,round_as_displayed)</f>
        <v>0</v>
      </c>
      <c r="AB557" s="14"/>
      <c r="AC557" s="39">
        <v>0</v>
      </c>
      <c r="AD557" s="14"/>
      <c r="AE557" s="14"/>
      <c r="AF557" s="26">
        <v>0</v>
      </c>
      <c r="AG557" s="14"/>
      <c r="AH557" s="14"/>
      <c r="AI557" s="26">
        <v>0</v>
      </c>
      <c r="AJ557" s="14"/>
      <c r="AK557" s="14"/>
      <c r="AL557" s="26">
        <f>BC557</f>
        <v>0</v>
      </c>
      <c r="AM557" s="14"/>
      <c r="AN557" s="14"/>
      <c r="AO557" s="26">
        <f>AC557+AF557+AI557+AL557</f>
        <v>0</v>
      </c>
      <c r="AP557" s="14"/>
      <c r="AQ557" s="14"/>
      <c r="AR557" s="30">
        <v>0</v>
      </c>
      <c r="AS557" s="14"/>
      <c r="AT557" s="14"/>
      <c r="AU557" s="26">
        <v>0</v>
      </c>
      <c r="AV557" s="10"/>
      <c r="AW557" s="14"/>
      <c r="AX557" s="26">
        <v>0</v>
      </c>
      <c r="AY557" s="14"/>
      <c r="AZ557" s="14"/>
      <c r="BA557" s="30">
        <f>AR557+AU557+AX557</f>
        <v>0</v>
      </c>
      <c r="BC557" s="1">
        <v>0</v>
      </c>
      <c r="BD557" s="1">
        <v>0</v>
      </c>
      <c r="BF557" s="1" t="b">
        <f>IF(AND(AC557=0,AF557=0,AI557=0,AL557=0),TRUE,FALSE)</f>
        <v>1</v>
      </c>
      <c r="BH557" s="1">
        <f t="shared" si="290"/>
        <v>0</v>
      </c>
    </row>
    <row r="558" spans="2:60" ht="14.25">
      <c r="B558" s="101" t="s">
        <v>905</v>
      </c>
      <c r="C558" s="89" t="s">
        <v>508</v>
      </c>
      <c r="D558" s="102"/>
      <c r="E558" s="103">
        <f>E555+E556+E557</f>
        <v>0</v>
      </c>
      <c r="F558" s="89" t="s">
        <v>508</v>
      </c>
      <c r="G558" s="102"/>
      <c r="H558" s="103">
        <f>H555+H556+H557</f>
        <v>142119</v>
      </c>
      <c r="I558" s="89" t="s">
        <v>508</v>
      </c>
      <c r="J558" s="102"/>
      <c r="K558" s="103">
        <f>K555+K556+K557</f>
        <v>0</v>
      </c>
      <c r="L558" s="89" t="s">
        <v>508</v>
      </c>
      <c r="M558" s="102"/>
      <c r="N558" s="103">
        <f>N555+N556+N557</f>
        <v>0</v>
      </c>
      <c r="O558" s="89" t="s">
        <v>508</v>
      </c>
      <c r="P558" s="102"/>
      <c r="Q558" s="103">
        <f>Q555+Q556+Q557</f>
        <v>142119</v>
      </c>
      <c r="R558" s="89" t="s">
        <v>508</v>
      </c>
      <c r="S558" s="102"/>
      <c r="T558" s="103">
        <f>T555+T556+T557</f>
        <v>13592</v>
      </c>
      <c r="U558" s="89" t="s">
        <v>508</v>
      </c>
      <c r="V558" s="102"/>
      <c r="W558" s="103">
        <f>W555+W556+W557</f>
        <v>128527</v>
      </c>
      <c r="X558" s="89" t="s">
        <v>508</v>
      </c>
      <c r="Y558" s="102"/>
      <c r="Z558" s="103">
        <f>Z555+Z556+Z557</f>
        <v>0</v>
      </c>
      <c r="AA558" s="6" t="s">
        <v>508</v>
      </c>
      <c r="AB558" s="7"/>
      <c r="AC558" s="40">
        <f>AC555+AC556+AC557</f>
        <v>0</v>
      </c>
      <c r="AD558" s="6" t="s">
        <v>508</v>
      </c>
      <c r="AE558" s="7"/>
      <c r="AF558" s="40">
        <f>AF555+AF556+AF557</f>
        <v>142119.22</v>
      </c>
      <c r="AG558" s="6" t="s">
        <v>508</v>
      </c>
      <c r="AH558" s="7"/>
      <c r="AI558" s="40">
        <f>AI555+AI556+AI557</f>
        <v>0</v>
      </c>
      <c r="AJ558" s="6" t="s">
        <v>508</v>
      </c>
      <c r="AK558" s="7"/>
      <c r="AL558" s="40">
        <f>AL555+AL556+AL557</f>
        <v>0</v>
      </c>
      <c r="AM558" s="6" t="s">
        <v>508</v>
      </c>
      <c r="AN558" s="7"/>
      <c r="AO558" s="40">
        <f>AO555+AO556+AO557</f>
        <v>142119.22</v>
      </c>
      <c r="AP558" s="6" t="s">
        <v>508</v>
      </c>
      <c r="AQ558" s="7"/>
      <c r="AR558" s="22">
        <f>AR555+AR556+AR557</f>
        <v>13592.54</v>
      </c>
      <c r="AS558" s="6" t="s">
        <v>508</v>
      </c>
      <c r="AT558" s="7"/>
      <c r="AU558" s="22">
        <f>AU555+AU556+AU557</f>
        <v>128526.68</v>
      </c>
      <c r="AV558" s="6" t="s">
        <v>508</v>
      </c>
      <c r="AW558" s="7"/>
      <c r="AX558" s="22">
        <f>AX555+AX556+AX557</f>
        <v>0</v>
      </c>
      <c r="AY558" s="6" t="s">
        <v>508</v>
      </c>
      <c r="AZ558" s="7"/>
      <c r="BA558" s="22">
        <f>BA555+BA556+BA557</f>
        <v>142119.22</v>
      </c>
      <c r="BF558" s="1" t="b">
        <f>BF553</f>
        <v>0</v>
      </c>
      <c r="BH558" s="1">
        <f t="shared" si="290"/>
        <v>0</v>
      </c>
    </row>
    <row r="559" spans="2:60" ht="14.25" hidden="1">
      <c r="B559" s="96"/>
      <c r="C559" s="89"/>
      <c r="D559" s="97"/>
      <c r="E559" s="98"/>
      <c r="F559" s="89"/>
      <c r="G559" s="97"/>
      <c r="H559" s="98"/>
      <c r="I559" s="89"/>
      <c r="J559" s="97"/>
      <c r="K559" s="98"/>
      <c r="L559" s="89"/>
      <c r="M559" s="97"/>
      <c r="N559" s="98"/>
      <c r="O559" s="89"/>
      <c r="P559" s="97"/>
      <c r="Q559" s="98"/>
      <c r="R559" s="89"/>
      <c r="S559" s="97"/>
      <c r="T559" s="98"/>
      <c r="U559" s="89"/>
      <c r="V559" s="97"/>
      <c r="W559" s="98"/>
      <c r="X559" s="89"/>
      <c r="Y559" s="97"/>
      <c r="Z559" s="98"/>
      <c r="AB559" s="14"/>
      <c r="AC559" s="39"/>
      <c r="AE559" s="14"/>
      <c r="AF559" s="39"/>
      <c r="AH559" s="14"/>
      <c r="AI559" s="39"/>
      <c r="AK559" s="14"/>
      <c r="AL559" s="39"/>
      <c r="AN559" s="14"/>
      <c r="AO559" s="39"/>
      <c r="AQ559" s="14"/>
      <c r="AR559" s="21"/>
      <c r="AT559" s="14"/>
      <c r="AU559" s="21"/>
      <c r="AW559" s="14"/>
      <c r="AX559" s="21"/>
      <c r="AZ559" s="14"/>
      <c r="BA559" s="21"/>
      <c r="BH559" s="1">
        <f t="shared" si="290"/>
        <v>0</v>
      </c>
    </row>
    <row r="560" spans="2:60" ht="14.25" hidden="1">
      <c r="B560" s="94" t="s">
        <v>577</v>
      </c>
      <c r="C560" s="89"/>
      <c r="D560" s="97"/>
      <c r="E560" s="98"/>
      <c r="F560" s="97"/>
      <c r="G560" s="97"/>
      <c r="H560" s="98"/>
      <c r="I560" s="97"/>
      <c r="J560" s="97"/>
      <c r="K560" s="98"/>
      <c r="L560" s="97"/>
      <c r="M560" s="97"/>
      <c r="N560" s="98"/>
      <c r="O560" s="97"/>
      <c r="P560" s="97"/>
      <c r="Q560" s="99"/>
      <c r="R560" s="97"/>
      <c r="S560" s="97"/>
      <c r="T560" s="98"/>
      <c r="U560" s="97"/>
      <c r="V560" s="97"/>
      <c r="W560" s="98"/>
      <c r="X560" s="92"/>
      <c r="Y560" s="97"/>
      <c r="Z560" s="98"/>
      <c r="AB560" s="14"/>
      <c r="AC560" s="39"/>
      <c r="AD560" s="14"/>
      <c r="AE560" s="14"/>
      <c r="AF560" s="26"/>
      <c r="AG560" s="14"/>
      <c r="AH560" s="14"/>
      <c r="AI560" s="26"/>
      <c r="AJ560" s="14"/>
      <c r="AK560" s="14"/>
      <c r="AL560" s="26"/>
      <c r="AM560" s="14"/>
      <c r="AN560" s="14"/>
      <c r="AO560" s="26"/>
      <c r="AP560" s="14"/>
      <c r="AQ560" s="14"/>
      <c r="AR560" s="30"/>
      <c r="AS560" s="14"/>
      <c r="AT560" s="14"/>
      <c r="AU560" s="26"/>
      <c r="AV560" s="10"/>
      <c r="AW560" s="14"/>
      <c r="AX560" s="26"/>
      <c r="AY560" s="14"/>
      <c r="AZ560" s="14"/>
      <c r="BA560" s="30"/>
      <c r="BF560" s="1" t="b">
        <f>IF(AND(BF561),TRUE,FALSE)</f>
        <v>1</v>
      </c>
      <c r="BH560" s="1">
        <f t="shared" si="290"/>
        <v>0</v>
      </c>
    </row>
    <row r="561" spans="1:60" ht="14.25" hidden="1">
      <c r="A561" s="1" t="s">
        <v>648</v>
      </c>
      <c r="B561" s="96" t="s">
        <v>407</v>
      </c>
      <c r="C561" s="89" t="s">
        <v>508</v>
      </c>
      <c r="D561" s="97"/>
      <c r="E561" s="98">
        <f>ROUND(AC561,round_as_displayed)</f>
        <v>0</v>
      </c>
      <c r="F561" s="97"/>
      <c r="G561" s="97"/>
      <c r="H561" s="98">
        <f>ROUND(AF561,round_as_displayed)</f>
        <v>0</v>
      </c>
      <c r="I561" s="97"/>
      <c r="J561" s="97"/>
      <c r="K561" s="98">
        <f>ROUND(AI561,round_as_displayed)</f>
        <v>0</v>
      </c>
      <c r="L561" s="97"/>
      <c r="M561" s="97"/>
      <c r="N561" s="98">
        <f>ROUND(AL561,round_as_displayed)</f>
        <v>0</v>
      </c>
      <c r="O561" s="97"/>
      <c r="P561" s="97"/>
      <c r="Q561" s="99">
        <f>E561+H561+K561+N561</f>
        <v>0</v>
      </c>
      <c r="R561" s="97"/>
      <c r="S561" s="97"/>
      <c r="T561" s="98">
        <f>ROUND(AR561,round_as_displayed)</f>
        <v>0</v>
      </c>
      <c r="U561" s="97"/>
      <c r="V561" s="97"/>
      <c r="W561" s="98">
        <f>ROUND(AU561,round_as_displayed)</f>
        <v>0</v>
      </c>
      <c r="X561" s="92"/>
      <c r="Y561" s="97"/>
      <c r="Z561" s="98">
        <f>ROUND(AX561,round_as_displayed)</f>
        <v>0</v>
      </c>
      <c r="AB561" s="14"/>
      <c r="AC561" s="39">
        <v>0</v>
      </c>
      <c r="AD561" s="14"/>
      <c r="AE561" s="14"/>
      <c r="AF561" s="26">
        <v>0</v>
      </c>
      <c r="AG561" s="14"/>
      <c r="AH561" s="14"/>
      <c r="AI561" s="26">
        <v>0</v>
      </c>
      <c r="AJ561" s="14"/>
      <c r="AK561" s="14"/>
      <c r="AL561" s="26">
        <f>BC561</f>
        <v>0</v>
      </c>
      <c r="AM561" s="14"/>
      <c r="AN561" s="14"/>
      <c r="AO561" s="26">
        <f>AC561+AF561+AI561+AL561</f>
        <v>0</v>
      </c>
      <c r="AP561" s="14"/>
      <c r="AQ561" s="14"/>
      <c r="AR561" s="30">
        <v>0</v>
      </c>
      <c r="AS561" s="14"/>
      <c r="AT561" s="14"/>
      <c r="AU561" s="26">
        <v>0</v>
      </c>
      <c r="AV561" s="10"/>
      <c r="AW561" s="14"/>
      <c r="AX561" s="26">
        <v>0</v>
      </c>
      <c r="AY561" s="14"/>
      <c r="AZ561" s="14"/>
      <c r="BA561" s="30">
        <f>AR561+AU561+AX561</f>
        <v>0</v>
      </c>
      <c r="BC561" s="1">
        <v>0</v>
      </c>
      <c r="BD561" s="1">
        <v>0</v>
      </c>
      <c r="BF561" s="1" t="b">
        <f>IF(AND(AC561=0,AF561=0,AI561=0,AL561=0),TRUE,FALSE)</f>
        <v>1</v>
      </c>
      <c r="BH561" s="1">
        <f t="shared" si="290"/>
        <v>0</v>
      </c>
    </row>
    <row r="562" spans="2:60" ht="14.25">
      <c r="B562" s="58" t="s">
        <v>906</v>
      </c>
      <c r="C562" s="6" t="s">
        <v>508</v>
      </c>
      <c r="D562" s="7"/>
      <c r="E562" s="22">
        <f>SUM(E528+E551+E536+E558+E561)</f>
        <v>0</v>
      </c>
      <c r="F562" s="6" t="s">
        <v>508</v>
      </c>
      <c r="G562" s="7"/>
      <c r="H562" s="22">
        <f>SUM(H528+H551+H536+H558+H561)</f>
        <v>211072</v>
      </c>
      <c r="I562" s="6" t="s">
        <v>508</v>
      </c>
      <c r="J562" s="7"/>
      <c r="K562" s="22">
        <f>SUM(K528+K551+K536+K558+K561)</f>
        <v>14907</v>
      </c>
      <c r="L562" s="6" t="s">
        <v>508</v>
      </c>
      <c r="M562" s="7"/>
      <c r="N562" s="22">
        <f>SUM(N528+N551+N536+N558+N561)</f>
        <v>1302677</v>
      </c>
      <c r="O562" s="6" t="s">
        <v>508</v>
      </c>
      <c r="P562" s="7"/>
      <c r="Q562" s="22">
        <f>SUM(Q528+Q551+Q536+Q558+Q561)</f>
        <v>1528656</v>
      </c>
      <c r="R562" s="6" t="s">
        <v>508</v>
      </c>
      <c r="S562" s="7"/>
      <c r="T562" s="22">
        <f>SUM(T528+T551+T536+T558+T561)</f>
        <v>1107723</v>
      </c>
      <c r="U562" s="6" t="s">
        <v>508</v>
      </c>
      <c r="V562" s="7"/>
      <c r="W562" s="22">
        <f>SUM(W528+W551+W536+W558+W561)</f>
        <v>420933</v>
      </c>
      <c r="X562" s="6" t="s">
        <v>508</v>
      </c>
      <c r="Y562" s="7"/>
      <c r="Z562" s="22">
        <f>SUM(Z528+Z551+Z536+Z558+Z561)</f>
        <v>0</v>
      </c>
      <c r="AA562" s="6" t="s">
        <v>508</v>
      </c>
      <c r="AB562" s="7"/>
      <c r="AC562" s="22">
        <f>SUM(AC528+AC551+AC536+AC558+AC561)</f>
        <v>0</v>
      </c>
      <c r="AD562" s="6" t="s">
        <v>508</v>
      </c>
      <c r="AE562" s="7"/>
      <c r="AF562" s="22">
        <f>SUM(AF528+AF551+AF536+AF558+AF561)</f>
        <v>211071.99</v>
      </c>
      <c r="AG562" s="6" t="s">
        <v>508</v>
      </c>
      <c r="AH562" s="7"/>
      <c r="AI562" s="22">
        <f>SUM(AI528+AI551+AI536+AI558+AI561)</f>
        <v>14906.5</v>
      </c>
      <c r="AJ562" s="6" t="s">
        <v>508</v>
      </c>
      <c r="AK562" s="7"/>
      <c r="AL562" s="22">
        <f>SUM(AL528+AL551+AL536+AL558+AL561)</f>
        <v>1302677.22</v>
      </c>
      <c r="AM562" s="6" t="s">
        <v>508</v>
      </c>
      <c r="AN562" s="7"/>
      <c r="AO562" s="22">
        <f>SUM(AO528+AO551+AO536+AO558+AO561)</f>
        <v>1528655.71</v>
      </c>
      <c r="AP562" s="6" t="s">
        <v>508</v>
      </c>
      <c r="AQ562" s="7"/>
      <c r="AR562" s="22">
        <f>SUM(AR528+AR551+AR536+AR558+AR561)</f>
        <v>1107723.44</v>
      </c>
      <c r="AS562" s="6" t="s">
        <v>508</v>
      </c>
      <c r="AT562" s="7"/>
      <c r="AU562" s="22">
        <f>SUM(AU528+AU551+AU536+AU558+AU561)</f>
        <v>420932.27</v>
      </c>
      <c r="AV562" s="6" t="s">
        <v>508</v>
      </c>
      <c r="AW562" s="7"/>
      <c r="AX562" s="22">
        <f>SUM(AX528+AX551+AX536+AX558+AX561)</f>
        <v>0</v>
      </c>
      <c r="AY562" s="6" t="s">
        <v>508</v>
      </c>
      <c r="AZ562" s="7"/>
      <c r="BA562" s="22">
        <f>SUM(BA528+BA551+BA536+BA558+BA561)</f>
        <v>1528655.71</v>
      </c>
      <c r="BF562" s="1" t="b">
        <f>BF560</f>
        <v>1</v>
      </c>
      <c r="BH562" s="1">
        <f t="shared" si="290"/>
        <v>0</v>
      </c>
    </row>
    <row r="563" spans="2:60" ht="14.25">
      <c r="B563" s="100"/>
      <c r="C563" s="89"/>
      <c r="D563" s="89"/>
      <c r="E563" s="90"/>
      <c r="F563" s="89"/>
      <c r="G563" s="89"/>
      <c r="H563" s="90"/>
      <c r="I563" s="89"/>
      <c r="J563" s="89"/>
      <c r="K563" s="90"/>
      <c r="L563" s="89"/>
      <c r="M563" s="89"/>
      <c r="N563" s="90"/>
      <c r="O563" s="89"/>
      <c r="P563" s="89"/>
      <c r="Q563" s="90"/>
      <c r="R563" s="89"/>
      <c r="S563" s="89"/>
      <c r="T563" s="90"/>
      <c r="U563" s="89"/>
      <c r="V563" s="89"/>
      <c r="W563" s="90"/>
      <c r="X563" s="92"/>
      <c r="Y563" s="89"/>
      <c r="Z563" s="90"/>
      <c r="AV563" s="10"/>
      <c r="BH563" s="1">
        <f t="shared" si="290"/>
        <v>0</v>
      </c>
    </row>
    <row r="564" spans="2:60" ht="15" customHeight="1" hidden="1">
      <c r="B564" s="115" t="s">
        <v>650</v>
      </c>
      <c r="C564" s="95"/>
      <c r="D564" s="95"/>
      <c r="E564" s="90"/>
      <c r="F564" s="95"/>
      <c r="G564" s="95"/>
      <c r="H564" s="90"/>
      <c r="I564" s="95"/>
      <c r="J564" s="95"/>
      <c r="K564" s="90"/>
      <c r="L564" s="95"/>
      <c r="M564" s="95"/>
      <c r="N564" s="90"/>
      <c r="O564" s="95"/>
      <c r="P564" s="95"/>
      <c r="Q564" s="90"/>
      <c r="R564" s="95"/>
      <c r="S564" s="95"/>
      <c r="T564" s="90"/>
      <c r="U564" s="95"/>
      <c r="V564" s="95"/>
      <c r="W564" s="90"/>
      <c r="X564" s="92"/>
      <c r="Y564" s="95"/>
      <c r="Z564" s="90"/>
      <c r="AA564" s="1"/>
      <c r="AB564" s="1"/>
      <c r="AD564" s="1"/>
      <c r="AE564" s="1"/>
      <c r="AG564" s="1"/>
      <c r="AH564" s="1"/>
      <c r="AJ564" s="1"/>
      <c r="AK564" s="1"/>
      <c r="AM564" s="1"/>
      <c r="AN564" s="1"/>
      <c r="AP564" s="1"/>
      <c r="AQ564" s="1"/>
      <c r="AS564" s="1"/>
      <c r="AT564" s="1"/>
      <c r="AV564" s="10"/>
      <c r="AW564" s="1"/>
      <c r="AY564" s="1"/>
      <c r="AZ564" s="1"/>
      <c r="BH564" s="1">
        <f t="shared" si="290"/>
        <v>0</v>
      </c>
    </row>
    <row r="565" spans="1:60" ht="14.25" hidden="1">
      <c r="A565" s="1" t="s">
        <v>651</v>
      </c>
      <c r="B565" s="118" t="s">
        <v>725</v>
      </c>
      <c r="C565" s="89" t="s">
        <v>508</v>
      </c>
      <c r="D565" s="106"/>
      <c r="E565" s="119">
        <f>ROUND(AC565,round_as_displayed)</f>
        <v>0</v>
      </c>
      <c r="F565" s="89"/>
      <c r="G565" s="106"/>
      <c r="H565" s="119">
        <f>ROUND(AF565,round_as_displayed)</f>
        <v>0</v>
      </c>
      <c r="I565" s="89"/>
      <c r="J565" s="106"/>
      <c r="K565" s="119">
        <f>ROUND(AI565,round_as_displayed)</f>
        <v>0</v>
      </c>
      <c r="L565" s="89"/>
      <c r="M565" s="106"/>
      <c r="N565" s="119">
        <f>ROUND(AL565,round_as_displayed)</f>
        <v>0</v>
      </c>
      <c r="O565" s="89"/>
      <c r="P565" s="106"/>
      <c r="Q565" s="120">
        <f>E565+H565+K565+N565</f>
        <v>0</v>
      </c>
      <c r="R565" s="89"/>
      <c r="S565" s="106"/>
      <c r="T565" s="119">
        <f>ROUND(AR565,round_as_displayed)</f>
        <v>0</v>
      </c>
      <c r="U565" s="89"/>
      <c r="V565" s="106"/>
      <c r="W565" s="119">
        <f>ROUND(AU565,round_as_displayed)</f>
        <v>0</v>
      </c>
      <c r="X565" s="92"/>
      <c r="Y565" s="106"/>
      <c r="Z565" s="119">
        <f>ROUND(AX565,round_as_displayed)</f>
        <v>0</v>
      </c>
      <c r="AB565" s="49"/>
      <c r="AC565" s="41">
        <v>0</v>
      </c>
      <c r="AE565" s="49"/>
      <c r="AF565" s="27">
        <v>0</v>
      </c>
      <c r="AH565" s="49"/>
      <c r="AI565" s="27">
        <v>0</v>
      </c>
      <c r="AK565" s="49"/>
      <c r="AL565" s="27">
        <f>BC565</f>
        <v>0</v>
      </c>
      <c r="AN565" s="49"/>
      <c r="AO565" s="27">
        <f>AC565+AF565+AI565+AL565</f>
        <v>0</v>
      </c>
      <c r="AQ565" s="49"/>
      <c r="AR565" s="31">
        <v>0</v>
      </c>
      <c r="AT565" s="49"/>
      <c r="AU565" s="27">
        <v>0</v>
      </c>
      <c r="AV565" s="10"/>
      <c r="AW565" s="49"/>
      <c r="AX565" s="27">
        <v>0</v>
      </c>
      <c r="AZ565" s="49"/>
      <c r="BA565" s="31">
        <f>AR565+AU565+AX565</f>
        <v>0</v>
      </c>
      <c r="BC565" s="1">
        <v>0</v>
      </c>
      <c r="BD565" s="1">
        <v>0</v>
      </c>
      <c r="BF565" s="1" t="b">
        <f>IF(AND(AC565=0,AF565=0,AI565=0,AL565=0),TRUE,FALSE)</f>
        <v>1</v>
      </c>
      <c r="BH565" s="1">
        <f t="shared" si="290"/>
        <v>0</v>
      </c>
    </row>
    <row r="566" spans="2:60" ht="14.25" hidden="1">
      <c r="B566" s="96"/>
      <c r="C566" s="89"/>
      <c r="D566" s="89"/>
      <c r="E566" s="90"/>
      <c r="F566" s="89"/>
      <c r="G566" s="89"/>
      <c r="H566" s="90"/>
      <c r="I566" s="89"/>
      <c r="J566" s="89"/>
      <c r="K566" s="90"/>
      <c r="L566" s="89"/>
      <c r="M566" s="89"/>
      <c r="N566" s="90"/>
      <c r="O566" s="89"/>
      <c r="P566" s="89"/>
      <c r="Q566" s="90"/>
      <c r="R566" s="89"/>
      <c r="S566" s="89"/>
      <c r="T566" s="90"/>
      <c r="U566" s="89"/>
      <c r="V566" s="89"/>
      <c r="W566" s="90"/>
      <c r="X566" s="92"/>
      <c r="Y566" s="89"/>
      <c r="Z566" s="90"/>
      <c r="AV566" s="10"/>
      <c r="BH566" s="1">
        <f t="shared" si="290"/>
        <v>0</v>
      </c>
    </row>
    <row r="567" spans="2:60" ht="15" customHeight="1">
      <c r="B567" s="51" t="s">
        <v>652</v>
      </c>
      <c r="C567" s="1"/>
      <c r="D567" s="1"/>
      <c r="E567" s="19"/>
      <c r="F567" s="1"/>
      <c r="G567" s="1"/>
      <c r="H567" s="19"/>
      <c r="I567" s="1"/>
      <c r="J567" s="1"/>
      <c r="K567" s="19"/>
      <c r="L567" s="1"/>
      <c r="M567" s="1"/>
      <c r="N567" s="19"/>
      <c r="O567" s="1"/>
      <c r="P567" s="1"/>
      <c r="R567" s="1"/>
      <c r="S567" s="1"/>
      <c r="U567" s="1"/>
      <c r="V567" s="1"/>
      <c r="W567" s="19"/>
      <c r="X567" s="10"/>
      <c r="Y567" s="1"/>
      <c r="Z567" s="19"/>
      <c r="AA567" s="1"/>
      <c r="AB567" s="1"/>
      <c r="AD567" s="1"/>
      <c r="AE567" s="1"/>
      <c r="AG567" s="1"/>
      <c r="AH567" s="1"/>
      <c r="AJ567" s="1"/>
      <c r="AK567" s="1"/>
      <c r="AM567" s="1"/>
      <c r="AN567" s="1"/>
      <c r="AP567" s="1"/>
      <c r="AQ567" s="1"/>
      <c r="AS567" s="1"/>
      <c r="AT567" s="1"/>
      <c r="AV567" s="10"/>
      <c r="AW567" s="1"/>
      <c r="AY567" s="1"/>
      <c r="AZ567" s="1"/>
      <c r="BF567" s="1" t="b">
        <f>IF(AND(BF568,BF569,BF571,BF573),TRUE,FALSE)</f>
        <v>0</v>
      </c>
      <c r="BH567" s="1">
        <f t="shared" si="290"/>
        <v>0</v>
      </c>
    </row>
    <row r="568" spans="1:60" ht="14.25" hidden="1">
      <c r="A568" s="1" t="s">
        <v>653</v>
      </c>
      <c r="B568" s="96" t="s">
        <v>438</v>
      </c>
      <c r="C568" s="89" t="s">
        <v>508</v>
      </c>
      <c r="D568" s="97"/>
      <c r="E568" s="98">
        <f aca="true" t="shared" si="302" ref="E568:E573">ROUND(AC568,round_as_displayed)</f>
        <v>0</v>
      </c>
      <c r="F568" s="97"/>
      <c r="G568" s="97"/>
      <c r="H568" s="98">
        <f aca="true" t="shared" si="303" ref="H568:H573">ROUND(AF568,round_as_displayed)</f>
        <v>0</v>
      </c>
      <c r="I568" s="97"/>
      <c r="J568" s="97"/>
      <c r="K568" s="98">
        <f aca="true" t="shared" si="304" ref="K568:K573">ROUND(AI568,round_as_displayed)</f>
        <v>0</v>
      </c>
      <c r="L568" s="97"/>
      <c r="M568" s="97"/>
      <c r="N568" s="98">
        <f aca="true" t="shared" si="305" ref="N568:N573">ROUND(AL568,round_as_displayed)</f>
        <v>0</v>
      </c>
      <c r="O568" s="97"/>
      <c r="P568" s="97"/>
      <c r="Q568" s="99">
        <f aca="true" t="shared" si="306" ref="Q568:Q573">E568+H568+K568+N568</f>
        <v>0</v>
      </c>
      <c r="R568" s="97"/>
      <c r="S568" s="97"/>
      <c r="T568" s="98">
        <f aca="true" t="shared" si="307" ref="T568:T573">ROUND(AR568,round_as_displayed)</f>
        <v>0</v>
      </c>
      <c r="U568" s="97"/>
      <c r="V568" s="97"/>
      <c r="W568" s="98">
        <f aca="true" t="shared" si="308" ref="W568:W573">ROUND(AU568,round_as_displayed)</f>
        <v>0</v>
      </c>
      <c r="X568" s="92"/>
      <c r="Y568" s="97"/>
      <c r="Z568" s="98">
        <f aca="true" t="shared" si="309" ref="Z568:Z573">ROUND(AX568,round_as_displayed)</f>
        <v>0</v>
      </c>
      <c r="AB568" s="14"/>
      <c r="AC568" s="39">
        <v>0</v>
      </c>
      <c r="AD568" s="14"/>
      <c r="AE568" s="14"/>
      <c r="AF568" s="26">
        <v>0</v>
      </c>
      <c r="AG568" s="14"/>
      <c r="AH568" s="14"/>
      <c r="AI568" s="26">
        <v>0</v>
      </c>
      <c r="AJ568" s="14"/>
      <c r="AK568" s="14"/>
      <c r="AL568" s="26">
        <f>BC568</f>
        <v>0</v>
      </c>
      <c r="AM568" s="14"/>
      <c r="AN568" s="14"/>
      <c r="AO568" s="26">
        <f aca="true" t="shared" si="310" ref="AO568:AO573">AC568+AF568+AI568+AL568</f>
        <v>0</v>
      </c>
      <c r="AP568" s="14"/>
      <c r="AQ568" s="14"/>
      <c r="AR568" s="30">
        <v>0</v>
      </c>
      <c r="AS568" s="14"/>
      <c r="AT568" s="14"/>
      <c r="AU568" s="26">
        <v>0</v>
      </c>
      <c r="AV568" s="10"/>
      <c r="AW568" s="14"/>
      <c r="AX568" s="26">
        <v>0</v>
      </c>
      <c r="AY568" s="14"/>
      <c r="AZ568" s="14"/>
      <c r="BA568" s="30">
        <f aca="true" t="shared" si="311" ref="BA568:BA573">AR568+AU568+AX568</f>
        <v>0</v>
      </c>
      <c r="BC568" s="1">
        <v>0</v>
      </c>
      <c r="BD568" s="1">
        <v>0</v>
      </c>
      <c r="BF568" s="1" t="b">
        <f aca="true" t="shared" si="312" ref="BF568:BF573">IF(AND(AC568=0,AF568=0,AI568=0,AL568=0),TRUE,FALSE)</f>
        <v>1</v>
      </c>
      <c r="BH568" s="1">
        <f t="shared" si="290"/>
        <v>0</v>
      </c>
    </row>
    <row r="569" spans="1:60" ht="14.25" hidden="1">
      <c r="A569" s="1" t="s">
        <v>654</v>
      </c>
      <c r="B569" s="96" t="s">
        <v>439</v>
      </c>
      <c r="C569" s="89" t="s">
        <v>508</v>
      </c>
      <c r="D569" s="97"/>
      <c r="E569" s="98">
        <f t="shared" si="302"/>
        <v>0</v>
      </c>
      <c r="F569" s="97"/>
      <c r="G569" s="97"/>
      <c r="H569" s="98">
        <f t="shared" si="303"/>
        <v>0</v>
      </c>
      <c r="I569" s="97"/>
      <c r="J569" s="97"/>
      <c r="K569" s="98">
        <f t="shared" si="304"/>
        <v>0</v>
      </c>
      <c r="L569" s="97"/>
      <c r="M569" s="97"/>
      <c r="N569" s="98">
        <f t="shared" si="305"/>
        <v>0</v>
      </c>
      <c r="O569" s="97"/>
      <c r="P569" s="97"/>
      <c r="Q569" s="99">
        <f t="shared" si="306"/>
        <v>0</v>
      </c>
      <c r="R569" s="97"/>
      <c r="S569" s="97"/>
      <c r="T569" s="98">
        <f t="shared" si="307"/>
        <v>0</v>
      </c>
      <c r="U569" s="97"/>
      <c r="V569" s="97"/>
      <c r="W569" s="98">
        <f t="shared" si="308"/>
        <v>0</v>
      </c>
      <c r="X569" s="92"/>
      <c r="Y569" s="97"/>
      <c r="Z569" s="98">
        <f t="shared" si="309"/>
        <v>0</v>
      </c>
      <c r="AB569" s="14"/>
      <c r="AC569" s="39">
        <v>0</v>
      </c>
      <c r="AD569" s="14"/>
      <c r="AE569" s="14"/>
      <c r="AF569" s="26">
        <v>0</v>
      </c>
      <c r="AG569" s="14"/>
      <c r="AH569" s="14"/>
      <c r="AI569" s="26">
        <v>0</v>
      </c>
      <c r="AJ569" s="14"/>
      <c r="AK569" s="14"/>
      <c r="AL569" s="26">
        <f>BC569</f>
        <v>0</v>
      </c>
      <c r="AM569" s="14"/>
      <c r="AN569" s="14"/>
      <c r="AO569" s="26">
        <f t="shared" si="310"/>
        <v>0</v>
      </c>
      <c r="AP569" s="14"/>
      <c r="AQ569" s="14"/>
      <c r="AR569" s="30">
        <v>0</v>
      </c>
      <c r="AS569" s="14"/>
      <c r="AT569" s="14"/>
      <c r="AU569" s="26">
        <v>0</v>
      </c>
      <c r="AV569" s="10"/>
      <c r="AW569" s="14"/>
      <c r="AX569" s="26">
        <v>0</v>
      </c>
      <c r="AY569" s="14"/>
      <c r="AZ569" s="14"/>
      <c r="BA569" s="30">
        <f t="shared" si="311"/>
        <v>0</v>
      </c>
      <c r="BC569" s="1">
        <v>0</v>
      </c>
      <c r="BD569" s="1">
        <v>0</v>
      </c>
      <c r="BF569" s="1" t="b">
        <f t="shared" si="312"/>
        <v>1</v>
      </c>
      <c r="BH569" s="1">
        <f t="shared" si="290"/>
        <v>0</v>
      </c>
    </row>
    <row r="570" spans="1:60" s="61" customFormat="1" ht="14.25" hidden="1" outlineLevel="1">
      <c r="A570" s="61" t="s">
        <v>297</v>
      </c>
      <c r="B570" s="107" t="s">
        <v>298</v>
      </c>
      <c r="C570" s="107"/>
      <c r="D570" s="107"/>
      <c r="E570" s="108">
        <f t="shared" si="302"/>
        <v>0</v>
      </c>
      <c r="F570" s="107"/>
      <c r="G570" s="107"/>
      <c r="H570" s="108">
        <f t="shared" si="303"/>
        <v>423</v>
      </c>
      <c r="I570" s="107"/>
      <c r="J570" s="107"/>
      <c r="K570" s="108">
        <f t="shared" si="304"/>
        <v>0</v>
      </c>
      <c r="L570" s="107"/>
      <c r="M570" s="107"/>
      <c r="N570" s="108">
        <f t="shared" si="305"/>
        <v>0</v>
      </c>
      <c r="O570" s="107"/>
      <c r="P570" s="107"/>
      <c r="Q570" s="108">
        <f t="shared" si="306"/>
        <v>423</v>
      </c>
      <c r="R570" s="107"/>
      <c r="S570" s="107"/>
      <c r="T570" s="108">
        <f t="shared" si="307"/>
        <v>423</v>
      </c>
      <c r="U570" s="107"/>
      <c r="V570" s="107"/>
      <c r="W570" s="108">
        <f t="shared" si="308"/>
        <v>0</v>
      </c>
      <c r="X570" s="107"/>
      <c r="Y570" s="107"/>
      <c r="Z570" s="108">
        <f t="shared" si="309"/>
        <v>0</v>
      </c>
      <c r="AC570" s="61">
        <v>0</v>
      </c>
      <c r="AF570" s="61">
        <v>422.73</v>
      </c>
      <c r="AI570" s="61">
        <v>0</v>
      </c>
      <c r="AO570" s="61">
        <f t="shared" si="310"/>
        <v>422.73</v>
      </c>
      <c r="AR570" s="61">
        <v>422.73</v>
      </c>
      <c r="AU570" s="61">
        <v>0</v>
      </c>
      <c r="AX570" s="61">
        <v>0</v>
      </c>
      <c r="BA570" s="61">
        <f t="shared" si="311"/>
        <v>422.73</v>
      </c>
      <c r="BC570" s="61">
        <v>0</v>
      </c>
      <c r="BD570" s="63">
        <v>0</v>
      </c>
      <c r="BE570" s="63"/>
      <c r="BF570" s="61" t="b">
        <f t="shared" si="312"/>
        <v>0</v>
      </c>
      <c r="BH570" s="1">
        <f t="shared" si="290"/>
        <v>0</v>
      </c>
    </row>
    <row r="571" spans="1:60" ht="14.25" collapsed="1">
      <c r="A571" s="1" t="s">
        <v>726</v>
      </c>
      <c r="B571" s="96" t="s">
        <v>727</v>
      </c>
      <c r="C571" s="89" t="s">
        <v>508</v>
      </c>
      <c r="D571" s="97"/>
      <c r="E571" s="98">
        <f t="shared" si="302"/>
        <v>0</v>
      </c>
      <c r="F571" s="97"/>
      <c r="G571" s="97"/>
      <c r="H571" s="98">
        <f t="shared" si="303"/>
        <v>423</v>
      </c>
      <c r="I571" s="97"/>
      <c r="J571" s="97"/>
      <c r="K571" s="98">
        <f t="shared" si="304"/>
        <v>0</v>
      </c>
      <c r="L571" s="97"/>
      <c r="M571" s="97"/>
      <c r="N571" s="98">
        <f t="shared" si="305"/>
        <v>0</v>
      </c>
      <c r="O571" s="97"/>
      <c r="P571" s="97"/>
      <c r="Q571" s="99">
        <f t="shared" si="306"/>
        <v>423</v>
      </c>
      <c r="R571" s="97"/>
      <c r="S571" s="97"/>
      <c r="T571" s="98">
        <f t="shared" si="307"/>
        <v>423</v>
      </c>
      <c r="U571" s="97"/>
      <c r="V571" s="97"/>
      <c r="W571" s="98">
        <f t="shared" si="308"/>
        <v>0</v>
      </c>
      <c r="X571" s="92"/>
      <c r="Y571" s="97"/>
      <c r="Z571" s="98">
        <f t="shared" si="309"/>
        <v>0</v>
      </c>
      <c r="AB571" s="14"/>
      <c r="AC571" s="39">
        <v>0</v>
      </c>
      <c r="AD571" s="14"/>
      <c r="AE571" s="14"/>
      <c r="AF571" s="26">
        <v>422.73</v>
      </c>
      <c r="AG571" s="14"/>
      <c r="AH571" s="14"/>
      <c r="AI571" s="26">
        <v>0</v>
      </c>
      <c r="AJ571" s="14"/>
      <c r="AK571" s="14"/>
      <c r="AL571" s="26">
        <f>BC571</f>
        <v>0</v>
      </c>
      <c r="AM571" s="14"/>
      <c r="AN571" s="14"/>
      <c r="AO571" s="26">
        <f t="shared" si="310"/>
        <v>422.73</v>
      </c>
      <c r="AP571" s="14"/>
      <c r="AQ571" s="14"/>
      <c r="AR571" s="30">
        <v>422.73</v>
      </c>
      <c r="AS571" s="14"/>
      <c r="AT571" s="14"/>
      <c r="AU571" s="26">
        <v>0</v>
      </c>
      <c r="AV571" s="10"/>
      <c r="AW571" s="14"/>
      <c r="AX571" s="26">
        <v>0</v>
      </c>
      <c r="AY571" s="14"/>
      <c r="AZ571" s="14"/>
      <c r="BA571" s="30">
        <f t="shared" si="311"/>
        <v>422.73</v>
      </c>
      <c r="BC571" s="1">
        <v>0</v>
      </c>
      <c r="BD571" s="1">
        <v>0</v>
      </c>
      <c r="BF571" s="1" t="b">
        <f t="shared" si="312"/>
        <v>0</v>
      </c>
      <c r="BH571" s="1">
        <f t="shared" si="290"/>
        <v>0</v>
      </c>
    </row>
    <row r="572" spans="1:60" s="61" customFormat="1" ht="14.25" hidden="1" outlineLevel="1">
      <c r="A572" s="61" t="s">
        <v>299</v>
      </c>
      <c r="B572" s="107" t="s">
        <v>300</v>
      </c>
      <c r="C572" s="107"/>
      <c r="D572" s="107"/>
      <c r="E572" s="108">
        <f t="shared" si="302"/>
        <v>0</v>
      </c>
      <c r="F572" s="107"/>
      <c r="G572" s="107"/>
      <c r="H572" s="108">
        <f t="shared" si="303"/>
        <v>68647</v>
      </c>
      <c r="I572" s="107"/>
      <c r="J572" s="107"/>
      <c r="K572" s="108">
        <f t="shared" si="304"/>
        <v>0</v>
      </c>
      <c r="L572" s="107"/>
      <c r="M572" s="107"/>
      <c r="N572" s="108">
        <f t="shared" si="305"/>
        <v>0</v>
      </c>
      <c r="O572" s="107"/>
      <c r="P572" s="107"/>
      <c r="Q572" s="108">
        <f t="shared" si="306"/>
        <v>68647</v>
      </c>
      <c r="R572" s="107"/>
      <c r="S572" s="107"/>
      <c r="T572" s="108">
        <f t="shared" si="307"/>
        <v>106034</v>
      </c>
      <c r="U572" s="107"/>
      <c r="V572" s="107"/>
      <c r="W572" s="108">
        <f t="shared" si="308"/>
        <v>32000</v>
      </c>
      <c r="X572" s="107"/>
      <c r="Y572" s="107"/>
      <c r="Z572" s="108">
        <f t="shared" si="309"/>
        <v>0</v>
      </c>
      <c r="AC572" s="61">
        <v>0</v>
      </c>
      <c r="AF572" s="61">
        <v>68647.33</v>
      </c>
      <c r="AI572" s="61">
        <v>0</v>
      </c>
      <c r="AO572" s="61">
        <f t="shared" si="310"/>
        <v>68647.33</v>
      </c>
      <c r="AR572" s="61">
        <v>106034.35</v>
      </c>
      <c r="AU572" s="61">
        <v>32000</v>
      </c>
      <c r="AX572" s="61">
        <v>0</v>
      </c>
      <c r="BA572" s="61">
        <f t="shared" si="311"/>
        <v>138034.35</v>
      </c>
      <c r="BC572" s="61">
        <v>69387.02</v>
      </c>
      <c r="BD572" s="63">
        <v>0</v>
      </c>
      <c r="BE572" s="63"/>
      <c r="BF572" s="61" t="b">
        <f t="shared" si="312"/>
        <v>0</v>
      </c>
      <c r="BH572" s="1">
        <f t="shared" si="290"/>
        <v>69387</v>
      </c>
    </row>
    <row r="573" spans="1:60" ht="14.25" collapsed="1">
      <c r="A573" s="1" t="s">
        <v>655</v>
      </c>
      <c r="B573" s="50" t="s">
        <v>440</v>
      </c>
      <c r="C573" s="6" t="s">
        <v>508</v>
      </c>
      <c r="D573" s="14"/>
      <c r="E573" s="21">
        <f t="shared" si="302"/>
        <v>0</v>
      </c>
      <c r="F573" s="14"/>
      <c r="G573" s="14"/>
      <c r="H573" s="21">
        <f t="shared" si="303"/>
        <v>68647</v>
      </c>
      <c r="I573" s="14"/>
      <c r="J573" s="14"/>
      <c r="K573" s="21">
        <f t="shared" si="304"/>
        <v>0</v>
      </c>
      <c r="L573" s="14"/>
      <c r="M573" s="14"/>
      <c r="N573" s="21">
        <f t="shared" si="305"/>
        <v>69387</v>
      </c>
      <c r="O573" s="14"/>
      <c r="P573" s="14"/>
      <c r="Q573" s="30">
        <f t="shared" si="306"/>
        <v>138034</v>
      </c>
      <c r="R573" s="14"/>
      <c r="S573" s="14"/>
      <c r="T573" s="21">
        <f t="shared" si="307"/>
        <v>106034</v>
      </c>
      <c r="U573" s="14"/>
      <c r="V573" s="14"/>
      <c r="W573" s="21">
        <f t="shared" si="308"/>
        <v>32000</v>
      </c>
      <c r="X573" s="10"/>
      <c r="Y573" s="14"/>
      <c r="Z573" s="21">
        <f t="shared" si="309"/>
        <v>0</v>
      </c>
      <c r="AB573" s="14"/>
      <c r="AC573" s="39">
        <v>0</v>
      </c>
      <c r="AD573" s="14"/>
      <c r="AE573" s="14"/>
      <c r="AF573" s="26">
        <v>68647.33</v>
      </c>
      <c r="AG573" s="14"/>
      <c r="AH573" s="14"/>
      <c r="AI573" s="26">
        <v>0</v>
      </c>
      <c r="AJ573" s="14"/>
      <c r="AK573" s="14"/>
      <c r="AL573" s="26">
        <f>BC573</f>
        <v>69387.02</v>
      </c>
      <c r="AM573" s="14"/>
      <c r="AN573" s="14"/>
      <c r="AO573" s="26">
        <f t="shared" si="310"/>
        <v>138034.35</v>
      </c>
      <c r="AP573" s="14"/>
      <c r="AQ573" s="14"/>
      <c r="AR573" s="30">
        <v>106034.35</v>
      </c>
      <c r="AS573" s="14"/>
      <c r="AT573" s="14"/>
      <c r="AU573" s="26">
        <v>32000</v>
      </c>
      <c r="AV573" s="10"/>
      <c r="AW573" s="14"/>
      <c r="AX573" s="26">
        <v>0</v>
      </c>
      <c r="AY573" s="14"/>
      <c r="AZ573" s="14"/>
      <c r="BA573" s="30">
        <f t="shared" si="311"/>
        <v>138034.35</v>
      </c>
      <c r="BC573" s="1">
        <v>69387.02</v>
      </c>
      <c r="BD573" s="1">
        <v>0</v>
      </c>
      <c r="BF573" s="1" t="b">
        <f t="shared" si="312"/>
        <v>0</v>
      </c>
      <c r="BH573" s="1">
        <f t="shared" si="290"/>
        <v>0</v>
      </c>
    </row>
    <row r="574" spans="2:60" ht="14.25">
      <c r="B574" s="101" t="s">
        <v>907</v>
      </c>
      <c r="C574" s="89" t="s">
        <v>508</v>
      </c>
      <c r="D574" s="102"/>
      <c r="E574" s="103">
        <f>E568+E569+E571+E573</f>
        <v>0</v>
      </c>
      <c r="F574" s="89" t="s">
        <v>508</v>
      </c>
      <c r="G574" s="102"/>
      <c r="H574" s="103">
        <f>H568+H569+H571+H573</f>
        <v>69070</v>
      </c>
      <c r="I574" s="89" t="s">
        <v>508</v>
      </c>
      <c r="J574" s="102"/>
      <c r="K574" s="103">
        <f>K568+K569+K571+K573</f>
        <v>0</v>
      </c>
      <c r="L574" s="89" t="s">
        <v>508</v>
      </c>
      <c r="M574" s="102"/>
      <c r="N574" s="103">
        <f>N568+N569+N571+N573</f>
        <v>69387</v>
      </c>
      <c r="O574" s="89" t="s">
        <v>508</v>
      </c>
      <c r="P574" s="102"/>
      <c r="Q574" s="103">
        <f>Q568+Q569+Q571+Q573</f>
        <v>138457</v>
      </c>
      <c r="R574" s="89" t="s">
        <v>508</v>
      </c>
      <c r="S574" s="102"/>
      <c r="T574" s="103">
        <f>T568+T569+T571+T573</f>
        <v>106457</v>
      </c>
      <c r="U574" s="89" t="s">
        <v>508</v>
      </c>
      <c r="V574" s="102"/>
      <c r="W574" s="103">
        <f>W568+W569+W571+W573</f>
        <v>32000</v>
      </c>
      <c r="X574" s="89" t="s">
        <v>508</v>
      </c>
      <c r="Y574" s="102"/>
      <c r="Z574" s="103">
        <f>Z568+Z569+Z571+Z573</f>
        <v>0</v>
      </c>
      <c r="AA574" s="6" t="s">
        <v>508</v>
      </c>
      <c r="AB574" s="7"/>
      <c r="AC574" s="40">
        <f>AC568+AC569+AC571+AC573</f>
        <v>0</v>
      </c>
      <c r="AD574" s="6" t="s">
        <v>508</v>
      </c>
      <c r="AE574" s="7"/>
      <c r="AF574" s="40">
        <f>AF568+AF569+AF571+AF573</f>
        <v>69070.06</v>
      </c>
      <c r="AG574" s="6" t="s">
        <v>508</v>
      </c>
      <c r="AH574" s="7"/>
      <c r="AI574" s="40">
        <f>AI568+AI569+AI571+AI573</f>
        <v>0</v>
      </c>
      <c r="AJ574" s="6" t="s">
        <v>508</v>
      </c>
      <c r="AK574" s="7"/>
      <c r="AL574" s="40">
        <f>AL568+AL569+AL571+AL573</f>
        <v>69387.02</v>
      </c>
      <c r="AM574" s="6" t="s">
        <v>508</v>
      </c>
      <c r="AN574" s="7"/>
      <c r="AO574" s="40">
        <f>AO568+AO569+AO571+AO573</f>
        <v>138457.08000000002</v>
      </c>
      <c r="AP574" s="6" t="s">
        <v>508</v>
      </c>
      <c r="AQ574" s="7"/>
      <c r="AR574" s="22">
        <f>AR568+AR569+AR571+AR573</f>
        <v>106457.08</v>
      </c>
      <c r="AS574" s="6" t="s">
        <v>508</v>
      </c>
      <c r="AT574" s="7"/>
      <c r="AU574" s="22">
        <f>AU568+AU569+AU571+AU573</f>
        <v>32000</v>
      </c>
      <c r="AV574" s="6" t="s">
        <v>508</v>
      </c>
      <c r="AW574" s="7"/>
      <c r="AX574" s="22">
        <f>AX568+AX569+AX571+AX573</f>
        <v>0</v>
      </c>
      <c r="AY574" s="6" t="s">
        <v>508</v>
      </c>
      <c r="AZ574" s="7"/>
      <c r="BA574" s="22">
        <f>BA568+BA569+BA571+BA573</f>
        <v>138457.08000000002</v>
      </c>
      <c r="BF574" s="1" t="b">
        <f>BF567</f>
        <v>0</v>
      </c>
      <c r="BH574" s="1">
        <f t="shared" si="290"/>
        <v>0</v>
      </c>
    </row>
    <row r="575" spans="2:60" ht="14.25">
      <c r="B575" s="50"/>
      <c r="E575" s="19"/>
      <c r="H575" s="19"/>
      <c r="K575" s="19"/>
      <c r="N575" s="19"/>
      <c r="W575" s="19"/>
      <c r="X575" s="10"/>
      <c r="Z575" s="19"/>
      <c r="AV575" s="10"/>
      <c r="BH575" s="1">
        <f t="shared" si="290"/>
        <v>0</v>
      </c>
    </row>
    <row r="576" spans="2:60" ht="15" customHeight="1">
      <c r="B576" s="94" t="s">
        <v>656</v>
      </c>
      <c r="C576" s="95"/>
      <c r="D576" s="95"/>
      <c r="E576" s="90"/>
      <c r="F576" s="95"/>
      <c r="G576" s="95"/>
      <c r="H576" s="90"/>
      <c r="I576" s="95"/>
      <c r="J576" s="95"/>
      <c r="K576" s="90"/>
      <c r="L576" s="95"/>
      <c r="M576" s="95"/>
      <c r="N576" s="90"/>
      <c r="O576" s="95"/>
      <c r="P576" s="95"/>
      <c r="Q576" s="90"/>
      <c r="R576" s="95"/>
      <c r="S576" s="95"/>
      <c r="T576" s="90"/>
      <c r="U576" s="95"/>
      <c r="V576" s="95"/>
      <c r="W576" s="90"/>
      <c r="X576" s="92"/>
      <c r="Y576" s="95"/>
      <c r="Z576" s="90"/>
      <c r="AA576" s="1"/>
      <c r="AB576" s="1"/>
      <c r="AD576" s="1"/>
      <c r="AE576" s="1"/>
      <c r="AG576" s="1"/>
      <c r="AH576" s="1"/>
      <c r="AJ576" s="1"/>
      <c r="AK576" s="1"/>
      <c r="AM576" s="1"/>
      <c r="AN576" s="1"/>
      <c r="AP576" s="1"/>
      <c r="AQ576" s="1"/>
      <c r="AS576" s="1"/>
      <c r="AT576" s="1"/>
      <c r="AV576" s="10"/>
      <c r="AW576" s="1"/>
      <c r="AY576" s="1"/>
      <c r="AZ576" s="1"/>
      <c r="BF576" s="1" t="b">
        <f>IF(AND(BF578,BF581,BF584,BF586,BF590,BF592,BF596,BF599,BF602),TRUE,FALSE)</f>
        <v>0</v>
      </c>
      <c r="BH576" s="1">
        <f t="shared" si="290"/>
        <v>0</v>
      </c>
    </row>
    <row r="577" spans="1:60" s="61" customFormat="1" ht="14.25" hidden="1" outlineLevel="1">
      <c r="A577" s="61" t="s">
        <v>267</v>
      </c>
      <c r="B577" s="107" t="s">
        <v>268</v>
      </c>
      <c r="C577" s="107"/>
      <c r="D577" s="107"/>
      <c r="E577" s="108">
        <f aca="true" t="shared" si="313" ref="E577:E602">ROUND(AC577,round_as_displayed)</f>
        <v>4535</v>
      </c>
      <c r="F577" s="107"/>
      <c r="G577" s="107"/>
      <c r="H577" s="108">
        <f aca="true" t="shared" si="314" ref="H577:H595">ROUND(AF577,round_as_displayed)</f>
        <v>49870</v>
      </c>
      <c r="I577" s="107"/>
      <c r="J577" s="107"/>
      <c r="K577" s="108">
        <f aca="true" t="shared" si="315" ref="K577:K602">ROUND(AI577,round_as_displayed)</f>
        <v>0</v>
      </c>
      <c r="L577" s="107"/>
      <c r="M577" s="107"/>
      <c r="N577" s="108">
        <f aca="true" t="shared" si="316" ref="N577:N583">ROUND(AL577,round_as_displayed)</f>
        <v>0</v>
      </c>
      <c r="O577" s="107"/>
      <c r="P577" s="107"/>
      <c r="Q577" s="108">
        <f aca="true" t="shared" si="317" ref="Q577:Q602">E577+H577+K577+N577</f>
        <v>54405</v>
      </c>
      <c r="R577" s="107"/>
      <c r="S577" s="107"/>
      <c r="T577" s="108">
        <f aca="true" t="shared" si="318" ref="T577:T590">ROUND(AR577,round_as_displayed)</f>
        <v>580259</v>
      </c>
      <c r="U577" s="107"/>
      <c r="V577" s="107"/>
      <c r="W577" s="108">
        <f aca="true" t="shared" si="319" ref="W577:W590">ROUND(AU577,round_as_displayed)</f>
        <v>123269</v>
      </c>
      <c r="X577" s="107"/>
      <c r="Y577" s="107"/>
      <c r="Z577" s="108">
        <f aca="true" t="shared" si="320" ref="Z577:Z602">ROUND(AX577,round_as_displayed)</f>
        <v>0</v>
      </c>
      <c r="AC577" s="61">
        <v>4534.73</v>
      </c>
      <c r="AF577" s="61">
        <v>49870.14</v>
      </c>
      <c r="AI577" s="61">
        <v>0</v>
      </c>
      <c r="AO577" s="61">
        <f aca="true" t="shared" si="321" ref="AO577:AO602">AC577+AF577+AI577+AL577</f>
        <v>54404.869999999995</v>
      </c>
      <c r="AR577" s="61">
        <v>580259.07</v>
      </c>
      <c r="AU577" s="61">
        <v>123269.25</v>
      </c>
      <c r="AX577" s="61">
        <v>0</v>
      </c>
      <c r="BA577" s="61">
        <f aca="true" t="shared" si="322" ref="BA577:BA602">AR577+AU577+AX577</f>
        <v>703528.32</v>
      </c>
      <c r="BC577" s="61">
        <v>649123.45</v>
      </c>
      <c r="BD577" s="63">
        <v>0</v>
      </c>
      <c r="BE577" s="63"/>
      <c r="BF577" s="61" t="b">
        <f aca="true" t="shared" si="323" ref="BF577:BF602">IF(AND(AC577=0,AF577=0,AI577=0,AL577=0),TRUE,FALSE)</f>
        <v>0</v>
      </c>
      <c r="BH577" s="1">
        <f t="shared" si="290"/>
        <v>649123</v>
      </c>
    </row>
    <row r="578" spans="1:60" ht="14.25" collapsed="1">
      <c r="A578" s="1" t="s">
        <v>845</v>
      </c>
      <c r="B578" s="50" t="s">
        <v>429</v>
      </c>
      <c r="C578" s="6" t="s">
        <v>508</v>
      </c>
      <c r="D578" s="14"/>
      <c r="E578" s="21">
        <f t="shared" si="313"/>
        <v>4535</v>
      </c>
      <c r="F578" s="14"/>
      <c r="G578" s="14"/>
      <c r="H578" s="21">
        <f t="shared" si="314"/>
        <v>49870</v>
      </c>
      <c r="I578" s="14"/>
      <c r="J578" s="14"/>
      <c r="K578" s="21">
        <f t="shared" si="315"/>
        <v>0</v>
      </c>
      <c r="L578" s="14"/>
      <c r="M578" s="14"/>
      <c r="N578" s="21">
        <f t="shared" si="316"/>
        <v>649123</v>
      </c>
      <c r="O578" s="14"/>
      <c r="P578" s="14"/>
      <c r="Q578" s="30">
        <f t="shared" si="317"/>
        <v>703528</v>
      </c>
      <c r="R578" s="14"/>
      <c r="S578" s="14"/>
      <c r="T578" s="21">
        <f t="shared" si="318"/>
        <v>580259</v>
      </c>
      <c r="U578" s="14"/>
      <c r="V578" s="14"/>
      <c r="W578" s="21">
        <f t="shared" si="319"/>
        <v>123269</v>
      </c>
      <c r="X578" s="10"/>
      <c r="Y578" s="14"/>
      <c r="Z578" s="21">
        <f t="shared" si="320"/>
        <v>0</v>
      </c>
      <c r="AB578" s="14"/>
      <c r="AC578" s="39">
        <v>4534.73</v>
      </c>
      <c r="AD578" s="14"/>
      <c r="AE578" s="14"/>
      <c r="AF578" s="26">
        <v>49870.14</v>
      </c>
      <c r="AG578" s="14"/>
      <c r="AH578" s="14"/>
      <c r="AI578" s="26">
        <v>0</v>
      </c>
      <c r="AJ578" s="14"/>
      <c r="AK578" s="14"/>
      <c r="AL578" s="26">
        <f>BC578</f>
        <v>649123.45</v>
      </c>
      <c r="AM578" s="14"/>
      <c r="AN578" s="14"/>
      <c r="AO578" s="26">
        <f t="shared" si="321"/>
        <v>703528.32</v>
      </c>
      <c r="AP578" s="14"/>
      <c r="AQ578" s="14"/>
      <c r="AR578" s="30">
        <v>580259.07</v>
      </c>
      <c r="AS578" s="14"/>
      <c r="AT578" s="14"/>
      <c r="AU578" s="26">
        <v>123269.25</v>
      </c>
      <c r="AV578" s="10"/>
      <c r="AW578" s="14"/>
      <c r="AX578" s="26">
        <v>0</v>
      </c>
      <c r="AY578" s="14"/>
      <c r="AZ578" s="14"/>
      <c r="BA578" s="30">
        <f t="shared" si="322"/>
        <v>703528.32</v>
      </c>
      <c r="BC578" s="1">
        <v>649123.45</v>
      </c>
      <c r="BD578" s="1">
        <v>0</v>
      </c>
      <c r="BF578" s="1" t="b">
        <f t="shared" si="323"/>
        <v>0</v>
      </c>
      <c r="BH578" s="1">
        <f t="shared" si="290"/>
        <v>0</v>
      </c>
    </row>
    <row r="579" spans="1:60" ht="14.25" hidden="1">
      <c r="A579" s="1" t="s">
        <v>491</v>
      </c>
      <c r="B579" s="96" t="s">
        <v>492</v>
      </c>
      <c r="C579" s="89" t="s">
        <v>508</v>
      </c>
      <c r="D579" s="97"/>
      <c r="E579" s="98">
        <f t="shared" si="313"/>
        <v>0</v>
      </c>
      <c r="F579" s="97"/>
      <c r="G579" s="97"/>
      <c r="H579" s="98">
        <f t="shared" si="314"/>
        <v>0</v>
      </c>
      <c r="I579" s="97"/>
      <c r="J579" s="97"/>
      <c r="K579" s="98">
        <f t="shared" si="315"/>
        <v>0</v>
      </c>
      <c r="L579" s="97"/>
      <c r="M579" s="97"/>
      <c r="N579" s="98">
        <f t="shared" si="316"/>
        <v>0</v>
      </c>
      <c r="O579" s="97"/>
      <c r="P579" s="97"/>
      <c r="Q579" s="99">
        <f t="shared" si="317"/>
        <v>0</v>
      </c>
      <c r="R579" s="97"/>
      <c r="S579" s="97"/>
      <c r="T579" s="98">
        <f t="shared" si="318"/>
        <v>0</v>
      </c>
      <c r="U579" s="97"/>
      <c r="V579" s="97"/>
      <c r="W579" s="98">
        <f t="shared" si="319"/>
        <v>0</v>
      </c>
      <c r="X579" s="92"/>
      <c r="Y579" s="97"/>
      <c r="Z579" s="98">
        <f t="shared" si="320"/>
        <v>0</v>
      </c>
      <c r="AB579" s="14"/>
      <c r="AC579" s="39">
        <v>0</v>
      </c>
      <c r="AD579" s="14"/>
      <c r="AE579" s="14"/>
      <c r="AF579" s="26">
        <v>0</v>
      </c>
      <c r="AG579" s="14"/>
      <c r="AH579" s="14"/>
      <c r="AI579" s="26">
        <v>0</v>
      </c>
      <c r="AJ579" s="14"/>
      <c r="AK579" s="14"/>
      <c r="AL579" s="26">
        <f>BC579</f>
        <v>0</v>
      </c>
      <c r="AM579" s="14"/>
      <c r="AN579" s="14"/>
      <c r="AO579" s="26">
        <f t="shared" si="321"/>
        <v>0</v>
      </c>
      <c r="AP579" s="14"/>
      <c r="AQ579" s="14"/>
      <c r="AR579" s="30">
        <v>0</v>
      </c>
      <c r="AS579" s="14"/>
      <c r="AT579" s="14"/>
      <c r="AU579" s="26">
        <v>0</v>
      </c>
      <c r="AV579" s="10"/>
      <c r="AW579" s="14"/>
      <c r="AX579" s="26">
        <v>0</v>
      </c>
      <c r="AY579" s="14"/>
      <c r="AZ579" s="14"/>
      <c r="BA579" s="30">
        <f t="shared" si="322"/>
        <v>0</v>
      </c>
      <c r="BC579" s="1">
        <v>0</v>
      </c>
      <c r="BD579" s="1">
        <v>0</v>
      </c>
      <c r="BF579" s="1" t="b">
        <f t="shared" si="323"/>
        <v>1</v>
      </c>
      <c r="BH579" s="1">
        <f t="shared" si="290"/>
        <v>0</v>
      </c>
    </row>
    <row r="580" spans="1:60" s="61" customFormat="1" ht="14.25" hidden="1" outlineLevel="1">
      <c r="A580" s="61" t="s">
        <v>301</v>
      </c>
      <c r="B580" s="107" t="s">
        <v>302</v>
      </c>
      <c r="C580" s="107"/>
      <c r="D580" s="107"/>
      <c r="E580" s="108">
        <f t="shared" si="313"/>
        <v>0</v>
      </c>
      <c r="F580" s="107"/>
      <c r="G580" s="107"/>
      <c r="H580" s="108">
        <f t="shared" si="314"/>
        <v>0</v>
      </c>
      <c r="I580" s="107"/>
      <c r="J580" s="107"/>
      <c r="K580" s="108">
        <f t="shared" si="315"/>
        <v>0</v>
      </c>
      <c r="L580" s="107"/>
      <c r="M580" s="107"/>
      <c r="N580" s="108">
        <f t="shared" si="316"/>
        <v>0</v>
      </c>
      <c r="O580" s="107"/>
      <c r="P580" s="107"/>
      <c r="Q580" s="108">
        <f t="shared" si="317"/>
        <v>0</v>
      </c>
      <c r="R580" s="107"/>
      <c r="S580" s="107"/>
      <c r="T580" s="108">
        <f t="shared" si="318"/>
        <v>26512</v>
      </c>
      <c r="U580" s="107"/>
      <c r="V580" s="107"/>
      <c r="W580" s="108">
        <f t="shared" si="319"/>
        <v>21663</v>
      </c>
      <c r="X580" s="107"/>
      <c r="Y580" s="107"/>
      <c r="Z580" s="108">
        <f t="shared" si="320"/>
        <v>0</v>
      </c>
      <c r="AC580" s="61">
        <v>0</v>
      </c>
      <c r="AF580" s="61">
        <v>0</v>
      </c>
      <c r="AI580" s="61">
        <v>0</v>
      </c>
      <c r="AO580" s="61">
        <f t="shared" si="321"/>
        <v>0</v>
      </c>
      <c r="AR580" s="61">
        <v>26512.23</v>
      </c>
      <c r="AU580" s="61">
        <v>21663.22</v>
      </c>
      <c r="AX580" s="61">
        <v>0</v>
      </c>
      <c r="BA580" s="61">
        <f t="shared" si="322"/>
        <v>48175.45</v>
      </c>
      <c r="BC580" s="61">
        <v>48175.45</v>
      </c>
      <c r="BD580" s="63">
        <v>0</v>
      </c>
      <c r="BE580" s="63"/>
      <c r="BF580" s="61" t="b">
        <f t="shared" si="323"/>
        <v>1</v>
      </c>
      <c r="BH580" s="1">
        <f t="shared" si="290"/>
        <v>48175</v>
      </c>
    </row>
    <row r="581" spans="1:60" ht="14.25" collapsed="1">
      <c r="A581" s="1" t="s">
        <v>847</v>
      </c>
      <c r="B581" s="96" t="s">
        <v>302</v>
      </c>
      <c r="C581" s="89" t="s">
        <v>508</v>
      </c>
      <c r="D581" s="97"/>
      <c r="E581" s="98">
        <f t="shared" si="313"/>
        <v>0</v>
      </c>
      <c r="F581" s="97"/>
      <c r="G581" s="97"/>
      <c r="H581" s="98">
        <f t="shared" si="314"/>
        <v>0</v>
      </c>
      <c r="I581" s="97"/>
      <c r="J581" s="97"/>
      <c r="K581" s="98">
        <f t="shared" si="315"/>
        <v>0</v>
      </c>
      <c r="L581" s="97"/>
      <c r="M581" s="97"/>
      <c r="N581" s="98">
        <f t="shared" si="316"/>
        <v>48175</v>
      </c>
      <c r="O581" s="97"/>
      <c r="P581" s="97"/>
      <c r="Q581" s="99">
        <f t="shared" si="317"/>
        <v>48175</v>
      </c>
      <c r="R581" s="97"/>
      <c r="S581" s="97"/>
      <c r="T581" s="98">
        <f t="shared" si="318"/>
        <v>26512</v>
      </c>
      <c r="U581" s="97"/>
      <c r="V581" s="97"/>
      <c r="W581" s="98">
        <f t="shared" si="319"/>
        <v>21663</v>
      </c>
      <c r="X581" s="92"/>
      <c r="Y581" s="97"/>
      <c r="Z581" s="98">
        <f t="shared" si="320"/>
        <v>0</v>
      </c>
      <c r="AB581" s="14"/>
      <c r="AC581" s="39">
        <v>0</v>
      </c>
      <c r="AD581" s="14"/>
      <c r="AE581" s="14"/>
      <c r="AF581" s="26">
        <v>0</v>
      </c>
      <c r="AG581" s="14"/>
      <c r="AH581" s="14"/>
      <c r="AI581" s="26">
        <v>0</v>
      </c>
      <c r="AJ581" s="14"/>
      <c r="AK581" s="14"/>
      <c r="AL581" s="26">
        <f>BC581</f>
        <v>48175.45</v>
      </c>
      <c r="AM581" s="14"/>
      <c r="AN581" s="14"/>
      <c r="AO581" s="26">
        <f t="shared" si="321"/>
        <v>48175.45</v>
      </c>
      <c r="AP581" s="14"/>
      <c r="AQ581" s="14"/>
      <c r="AR581" s="30">
        <v>26512.23</v>
      </c>
      <c r="AS581" s="14"/>
      <c r="AT581" s="14"/>
      <c r="AU581" s="26">
        <v>21663.22</v>
      </c>
      <c r="AV581" s="10"/>
      <c r="AW581" s="14"/>
      <c r="AX581" s="26">
        <v>0</v>
      </c>
      <c r="AY581" s="14"/>
      <c r="AZ581" s="14"/>
      <c r="BA581" s="30">
        <f t="shared" si="322"/>
        <v>48175.45</v>
      </c>
      <c r="BC581" s="1">
        <v>48175.45</v>
      </c>
      <c r="BD581" s="1">
        <v>0</v>
      </c>
      <c r="BF581" s="1" t="b">
        <f t="shared" si="323"/>
        <v>0</v>
      </c>
      <c r="BH581" s="1">
        <f t="shared" si="290"/>
        <v>0</v>
      </c>
    </row>
    <row r="582" spans="1:60" s="61" customFormat="1" ht="14.25" hidden="1" outlineLevel="1">
      <c r="A582" s="61" t="s">
        <v>303</v>
      </c>
      <c r="B582" s="107" t="s">
        <v>441</v>
      </c>
      <c r="C582" s="107"/>
      <c r="D582" s="107"/>
      <c r="E582" s="108">
        <f t="shared" si="313"/>
        <v>0</v>
      </c>
      <c r="F582" s="107"/>
      <c r="G582" s="107"/>
      <c r="H582" s="108">
        <f t="shared" si="314"/>
        <v>0</v>
      </c>
      <c r="I582" s="107"/>
      <c r="J582" s="107"/>
      <c r="K582" s="108">
        <f t="shared" si="315"/>
        <v>0</v>
      </c>
      <c r="L582" s="107"/>
      <c r="M582" s="107"/>
      <c r="N582" s="108">
        <f t="shared" si="316"/>
        <v>0</v>
      </c>
      <c r="O582" s="107"/>
      <c r="P582" s="107"/>
      <c r="Q582" s="108">
        <f t="shared" si="317"/>
        <v>0</v>
      </c>
      <c r="R582" s="107"/>
      <c r="S582" s="107"/>
      <c r="T582" s="108">
        <f t="shared" si="318"/>
        <v>0</v>
      </c>
      <c r="U582" s="107"/>
      <c r="V582" s="107"/>
      <c r="W582" s="108">
        <f t="shared" si="319"/>
        <v>335</v>
      </c>
      <c r="X582" s="107"/>
      <c r="Y582" s="107"/>
      <c r="Z582" s="108">
        <f t="shared" si="320"/>
        <v>0</v>
      </c>
      <c r="AC582" s="61">
        <v>0</v>
      </c>
      <c r="AF582" s="61">
        <v>0</v>
      </c>
      <c r="AI582" s="61">
        <v>0</v>
      </c>
      <c r="AO582" s="61">
        <f t="shared" si="321"/>
        <v>0</v>
      </c>
      <c r="AR582" s="61">
        <v>0</v>
      </c>
      <c r="AU582" s="61">
        <v>335</v>
      </c>
      <c r="AX582" s="61">
        <v>0</v>
      </c>
      <c r="BA582" s="61">
        <f t="shared" si="322"/>
        <v>335</v>
      </c>
      <c r="BC582" s="61">
        <v>335</v>
      </c>
      <c r="BD582" s="63">
        <v>0</v>
      </c>
      <c r="BE582" s="63"/>
      <c r="BF582" s="61" t="b">
        <f t="shared" si="323"/>
        <v>1</v>
      </c>
      <c r="BH582" s="1">
        <f t="shared" si="290"/>
        <v>335</v>
      </c>
    </row>
    <row r="583" spans="1:60" s="61" customFormat="1" ht="14.25" hidden="1" outlineLevel="1">
      <c r="A583" s="61" t="s">
        <v>304</v>
      </c>
      <c r="B583" s="107" t="s">
        <v>442</v>
      </c>
      <c r="C583" s="107"/>
      <c r="D583" s="107"/>
      <c r="E583" s="108">
        <f t="shared" si="313"/>
        <v>0</v>
      </c>
      <c r="F583" s="107"/>
      <c r="G583" s="107"/>
      <c r="H583" s="108">
        <f t="shared" si="314"/>
        <v>0</v>
      </c>
      <c r="I583" s="107"/>
      <c r="J583" s="107"/>
      <c r="K583" s="108">
        <f t="shared" si="315"/>
        <v>0</v>
      </c>
      <c r="L583" s="107"/>
      <c r="M583" s="107"/>
      <c r="N583" s="108">
        <f t="shared" si="316"/>
        <v>0</v>
      </c>
      <c r="O583" s="107"/>
      <c r="P583" s="107"/>
      <c r="Q583" s="108">
        <f t="shared" si="317"/>
        <v>0</v>
      </c>
      <c r="R583" s="107"/>
      <c r="S583" s="107"/>
      <c r="T583" s="108">
        <f t="shared" si="318"/>
        <v>33444</v>
      </c>
      <c r="U583" s="107"/>
      <c r="V583" s="107"/>
      <c r="W583" s="108">
        <f t="shared" si="319"/>
        <v>438068</v>
      </c>
      <c r="X583" s="107"/>
      <c r="Y583" s="107"/>
      <c r="Z583" s="108">
        <f t="shared" si="320"/>
        <v>0</v>
      </c>
      <c r="AC583" s="61">
        <v>0</v>
      </c>
      <c r="AF583" s="61">
        <v>0</v>
      </c>
      <c r="AI583" s="61">
        <v>0</v>
      </c>
      <c r="AO583" s="61">
        <f t="shared" si="321"/>
        <v>0</v>
      </c>
      <c r="AR583" s="61">
        <v>33443.56</v>
      </c>
      <c r="AU583" s="61">
        <v>438067.75</v>
      </c>
      <c r="AX583" s="61">
        <v>0</v>
      </c>
      <c r="BA583" s="61">
        <f t="shared" si="322"/>
        <v>471511.31</v>
      </c>
      <c r="BC583" s="61">
        <v>471511.31</v>
      </c>
      <c r="BD583" s="63">
        <v>33670.11</v>
      </c>
      <c r="BE583" s="63"/>
      <c r="BF583" s="61" t="b">
        <f t="shared" si="323"/>
        <v>1</v>
      </c>
      <c r="BH583" s="1">
        <f t="shared" si="290"/>
        <v>471512</v>
      </c>
    </row>
    <row r="584" spans="1:60" ht="14.25" collapsed="1">
      <c r="A584" s="1" t="s">
        <v>844</v>
      </c>
      <c r="B584" s="50" t="s">
        <v>443</v>
      </c>
      <c r="C584" s="6" t="s">
        <v>508</v>
      </c>
      <c r="D584" s="14"/>
      <c r="E584" s="21">
        <f t="shared" si="313"/>
        <v>0</v>
      </c>
      <c r="F584" s="14"/>
      <c r="G584" s="14"/>
      <c r="H584" s="21">
        <f t="shared" si="314"/>
        <v>0</v>
      </c>
      <c r="I584" s="14"/>
      <c r="J584" s="14"/>
      <c r="K584" s="21">
        <f t="shared" si="315"/>
        <v>0</v>
      </c>
      <c r="L584" s="14"/>
      <c r="M584" s="14"/>
      <c r="N584" s="21">
        <f>ROUND(AL584,round_as_displayed)+1</f>
        <v>471847</v>
      </c>
      <c r="O584" s="14"/>
      <c r="P584" s="14"/>
      <c r="Q584" s="30">
        <f t="shared" si="317"/>
        <v>471847</v>
      </c>
      <c r="R584" s="14"/>
      <c r="S584" s="14"/>
      <c r="T584" s="21">
        <f t="shared" si="318"/>
        <v>33444</v>
      </c>
      <c r="U584" s="14"/>
      <c r="V584" s="14"/>
      <c r="W584" s="21">
        <f t="shared" si="319"/>
        <v>438403</v>
      </c>
      <c r="X584" s="10"/>
      <c r="Y584" s="14"/>
      <c r="Z584" s="21">
        <f t="shared" si="320"/>
        <v>0</v>
      </c>
      <c r="AB584" s="14"/>
      <c r="AC584" s="39">
        <v>0</v>
      </c>
      <c r="AD584" s="14"/>
      <c r="AE584" s="14"/>
      <c r="AF584" s="26">
        <v>0</v>
      </c>
      <c r="AG584" s="14"/>
      <c r="AH584" s="14"/>
      <c r="AI584" s="26">
        <v>0</v>
      </c>
      <c r="AJ584" s="14"/>
      <c r="AK584" s="14"/>
      <c r="AL584" s="26">
        <f>BC584</f>
        <v>471846.31</v>
      </c>
      <c r="AM584" s="14"/>
      <c r="AN584" s="14"/>
      <c r="AO584" s="26">
        <f t="shared" si="321"/>
        <v>471846.31</v>
      </c>
      <c r="AP584" s="14"/>
      <c r="AQ584" s="14"/>
      <c r="AR584" s="30">
        <v>33443.56</v>
      </c>
      <c r="AS584" s="14"/>
      <c r="AT584" s="14"/>
      <c r="AU584" s="26">
        <v>438402.75</v>
      </c>
      <c r="AV584" s="10"/>
      <c r="AW584" s="14"/>
      <c r="AX584" s="26">
        <v>0</v>
      </c>
      <c r="AY584" s="14"/>
      <c r="AZ584" s="14"/>
      <c r="BA584" s="30">
        <f t="shared" si="322"/>
        <v>471846.31</v>
      </c>
      <c r="BC584" s="1">
        <v>471846.31</v>
      </c>
      <c r="BD584" s="1">
        <v>33670.11</v>
      </c>
      <c r="BF584" s="1" t="b">
        <f t="shared" si="323"/>
        <v>0</v>
      </c>
      <c r="BH584" s="1">
        <f t="shared" si="290"/>
        <v>0</v>
      </c>
    </row>
    <row r="585" spans="1:60" s="61" customFormat="1" ht="14.25" hidden="1" outlineLevel="1">
      <c r="A585" s="61" t="s">
        <v>305</v>
      </c>
      <c r="B585" s="107" t="s">
        <v>306</v>
      </c>
      <c r="C585" s="107"/>
      <c r="D585" s="107"/>
      <c r="E585" s="108">
        <f t="shared" si="313"/>
        <v>0</v>
      </c>
      <c r="F585" s="107"/>
      <c r="G585" s="107"/>
      <c r="H585" s="108">
        <f t="shared" si="314"/>
        <v>474</v>
      </c>
      <c r="I585" s="107"/>
      <c r="J585" s="107"/>
      <c r="K585" s="108">
        <f t="shared" si="315"/>
        <v>0</v>
      </c>
      <c r="L585" s="107"/>
      <c r="M585" s="107"/>
      <c r="N585" s="108">
        <f aca="true" t="shared" si="324" ref="N585:N590">ROUND(AL585,round_as_displayed)</f>
        <v>0</v>
      </c>
      <c r="O585" s="107"/>
      <c r="P585" s="107"/>
      <c r="Q585" s="108">
        <f t="shared" si="317"/>
        <v>474</v>
      </c>
      <c r="R585" s="107"/>
      <c r="S585" s="107"/>
      <c r="T585" s="108">
        <f t="shared" si="318"/>
        <v>474</v>
      </c>
      <c r="U585" s="107"/>
      <c r="V585" s="107"/>
      <c r="W585" s="108">
        <f t="shared" si="319"/>
        <v>0</v>
      </c>
      <c r="X585" s="107"/>
      <c r="Y585" s="107"/>
      <c r="Z585" s="108">
        <f t="shared" si="320"/>
        <v>0</v>
      </c>
      <c r="AC585" s="61">
        <v>0</v>
      </c>
      <c r="AF585" s="61">
        <v>473.75</v>
      </c>
      <c r="AI585" s="61">
        <v>0</v>
      </c>
      <c r="AO585" s="61">
        <f t="shared" si="321"/>
        <v>473.75</v>
      </c>
      <c r="AR585" s="61">
        <v>473.75</v>
      </c>
      <c r="AU585" s="61">
        <v>0</v>
      </c>
      <c r="AX585" s="61">
        <v>0</v>
      </c>
      <c r="BA585" s="61">
        <f t="shared" si="322"/>
        <v>473.75</v>
      </c>
      <c r="BC585" s="61">
        <v>0</v>
      </c>
      <c r="BD585" s="63">
        <v>0</v>
      </c>
      <c r="BE585" s="63"/>
      <c r="BF585" s="61" t="b">
        <f t="shared" si="323"/>
        <v>0</v>
      </c>
      <c r="BH585" s="1">
        <f t="shared" si="290"/>
        <v>0</v>
      </c>
    </row>
    <row r="586" spans="1:60" ht="14.25" collapsed="1">
      <c r="A586" s="1" t="s">
        <v>657</v>
      </c>
      <c r="B586" s="96" t="s">
        <v>433</v>
      </c>
      <c r="C586" s="89" t="s">
        <v>508</v>
      </c>
      <c r="D586" s="97"/>
      <c r="E586" s="98">
        <f t="shared" si="313"/>
        <v>0</v>
      </c>
      <c r="F586" s="97"/>
      <c r="G586" s="97"/>
      <c r="H586" s="98">
        <f t="shared" si="314"/>
        <v>474</v>
      </c>
      <c r="I586" s="97"/>
      <c r="J586" s="97"/>
      <c r="K586" s="98">
        <f t="shared" si="315"/>
        <v>0</v>
      </c>
      <c r="L586" s="97"/>
      <c r="M586" s="97"/>
      <c r="N586" s="98">
        <f t="shared" si="324"/>
        <v>0</v>
      </c>
      <c r="O586" s="97"/>
      <c r="P586" s="97"/>
      <c r="Q586" s="99">
        <f t="shared" si="317"/>
        <v>474</v>
      </c>
      <c r="R586" s="97"/>
      <c r="S586" s="97"/>
      <c r="T586" s="98">
        <f t="shared" si="318"/>
        <v>474</v>
      </c>
      <c r="U586" s="97"/>
      <c r="V586" s="97"/>
      <c r="W586" s="98">
        <f t="shared" si="319"/>
        <v>0</v>
      </c>
      <c r="X586" s="92"/>
      <c r="Y586" s="97"/>
      <c r="Z586" s="98">
        <f t="shared" si="320"/>
        <v>0</v>
      </c>
      <c r="AB586" s="14"/>
      <c r="AC586" s="39">
        <v>0</v>
      </c>
      <c r="AD586" s="14"/>
      <c r="AE586" s="14"/>
      <c r="AF586" s="26">
        <v>473.75</v>
      </c>
      <c r="AG586" s="14"/>
      <c r="AH586" s="14"/>
      <c r="AI586" s="26">
        <v>0</v>
      </c>
      <c r="AJ586" s="14"/>
      <c r="AK586" s="14"/>
      <c r="AL586" s="26">
        <f>BC586</f>
        <v>0</v>
      </c>
      <c r="AM586" s="14"/>
      <c r="AN586" s="14"/>
      <c r="AO586" s="26">
        <f t="shared" si="321"/>
        <v>473.75</v>
      </c>
      <c r="AP586" s="14"/>
      <c r="AQ586" s="14"/>
      <c r="AR586" s="30">
        <v>473.75</v>
      </c>
      <c r="AS586" s="14"/>
      <c r="AT586" s="14"/>
      <c r="AU586" s="26">
        <v>0</v>
      </c>
      <c r="AV586" s="10"/>
      <c r="AW586" s="14"/>
      <c r="AX586" s="26">
        <v>0</v>
      </c>
      <c r="AY586" s="14"/>
      <c r="AZ586" s="14"/>
      <c r="BA586" s="30">
        <f t="shared" si="322"/>
        <v>473.75</v>
      </c>
      <c r="BC586" s="1">
        <v>0</v>
      </c>
      <c r="BD586" s="1">
        <v>0</v>
      </c>
      <c r="BF586" s="1" t="b">
        <f t="shared" si="323"/>
        <v>0</v>
      </c>
      <c r="BH586" s="1">
        <f t="shared" si="290"/>
        <v>0</v>
      </c>
    </row>
    <row r="587" spans="1:60" s="61" customFormat="1" ht="14.25" hidden="1" outlineLevel="1">
      <c r="A587" s="61" t="s">
        <v>307</v>
      </c>
      <c r="B587" s="107" t="s">
        <v>308</v>
      </c>
      <c r="C587" s="107"/>
      <c r="D587" s="107"/>
      <c r="E587" s="108">
        <f t="shared" si="313"/>
        <v>0</v>
      </c>
      <c r="F587" s="107"/>
      <c r="G587" s="107"/>
      <c r="H587" s="108">
        <f t="shared" si="314"/>
        <v>7696</v>
      </c>
      <c r="I587" s="107"/>
      <c r="J587" s="107"/>
      <c r="K587" s="108">
        <f t="shared" si="315"/>
        <v>0</v>
      </c>
      <c r="L587" s="107"/>
      <c r="M587" s="107"/>
      <c r="N587" s="108">
        <f t="shared" si="324"/>
        <v>0</v>
      </c>
      <c r="O587" s="107"/>
      <c r="P587" s="107"/>
      <c r="Q587" s="108">
        <f t="shared" si="317"/>
        <v>7696</v>
      </c>
      <c r="R587" s="107"/>
      <c r="S587" s="107"/>
      <c r="T587" s="108">
        <f t="shared" si="318"/>
        <v>7696</v>
      </c>
      <c r="U587" s="107"/>
      <c r="V587" s="107"/>
      <c r="W587" s="108">
        <f t="shared" si="319"/>
        <v>0</v>
      </c>
      <c r="X587" s="107"/>
      <c r="Y587" s="107"/>
      <c r="Z587" s="108">
        <f t="shared" si="320"/>
        <v>0</v>
      </c>
      <c r="AC587" s="61">
        <v>0</v>
      </c>
      <c r="AF587" s="61">
        <v>7696.44</v>
      </c>
      <c r="AI587" s="61">
        <v>0</v>
      </c>
      <c r="AO587" s="61">
        <f t="shared" si="321"/>
        <v>7696.44</v>
      </c>
      <c r="AR587" s="61">
        <v>7696.44</v>
      </c>
      <c r="AU587" s="61">
        <v>0</v>
      </c>
      <c r="AX587" s="61">
        <v>0</v>
      </c>
      <c r="BA587" s="61">
        <f t="shared" si="322"/>
        <v>7696.44</v>
      </c>
      <c r="BC587" s="61">
        <v>0</v>
      </c>
      <c r="BD587" s="63">
        <v>0</v>
      </c>
      <c r="BE587" s="63"/>
      <c r="BF587" s="61" t="b">
        <f t="shared" si="323"/>
        <v>0</v>
      </c>
      <c r="BH587" s="1">
        <f t="shared" si="290"/>
        <v>0</v>
      </c>
    </row>
    <row r="588" spans="1:60" ht="14.25" collapsed="1">
      <c r="A588" s="1" t="s">
        <v>489</v>
      </c>
      <c r="B588" s="50" t="s">
        <v>490</v>
      </c>
      <c r="C588" s="6" t="s">
        <v>508</v>
      </c>
      <c r="D588" s="14"/>
      <c r="E588" s="21">
        <f t="shared" si="313"/>
        <v>0</v>
      </c>
      <c r="F588" s="14"/>
      <c r="G588" s="14"/>
      <c r="H588" s="21">
        <f t="shared" si="314"/>
        <v>7696</v>
      </c>
      <c r="I588" s="14"/>
      <c r="J588" s="14"/>
      <c r="K588" s="21">
        <f t="shared" si="315"/>
        <v>0</v>
      </c>
      <c r="L588" s="14"/>
      <c r="M588" s="14"/>
      <c r="N588" s="21">
        <f t="shared" si="324"/>
        <v>0</v>
      </c>
      <c r="O588" s="14"/>
      <c r="P588" s="14"/>
      <c r="Q588" s="30">
        <f t="shared" si="317"/>
        <v>7696</v>
      </c>
      <c r="R588" s="14"/>
      <c r="S588" s="14"/>
      <c r="T588" s="21">
        <f t="shared" si="318"/>
        <v>7696</v>
      </c>
      <c r="U588" s="14"/>
      <c r="V588" s="14"/>
      <c r="W588" s="21">
        <f t="shared" si="319"/>
        <v>0</v>
      </c>
      <c r="X588" s="10"/>
      <c r="Y588" s="14"/>
      <c r="Z588" s="21">
        <f t="shared" si="320"/>
        <v>0</v>
      </c>
      <c r="AB588" s="14"/>
      <c r="AC588" s="39">
        <v>0</v>
      </c>
      <c r="AD588" s="14"/>
      <c r="AE588" s="14"/>
      <c r="AF588" s="26">
        <v>7696.44</v>
      </c>
      <c r="AG588" s="14"/>
      <c r="AH588" s="14"/>
      <c r="AI588" s="26">
        <v>0</v>
      </c>
      <c r="AJ588" s="14"/>
      <c r="AK588" s="14"/>
      <c r="AL588" s="26">
        <f>BC588</f>
        <v>0</v>
      </c>
      <c r="AM588" s="14"/>
      <c r="AN588" s="14"/>
      <c r="AO588" s="26">
        <f t="shared" si="321"/>
        <v>7696.44</v>
      </c>
      <c r="AP588" s="14"/>
      <c r="AQ588" s="14"/>
      <c r="AR588" s="30">
        <v>7696.44</v>
      </c>
      <c r="AS588" s="14"/>
      <c r="AT588" s="14"/>
      <c r="AU588" s="26">
        <v>0</v>
      </c>
      <c r="AV588" s="10"/>
      <c r="AW588" s="14"/>
      <c r="AX588" s="26">
        <v>0</v>
      </c>
      <c r="AY588" s="14"/>
      <c r="AZ588" s="14"/>
      <c r="BA588" s="30">
        <f t="shared" si="322"/>
        <v>7696.44</v>
      </c>
      <c r="BC588" s="1">
        <v>0</v>
      </c>
      <c r="BD588" s="1">
        <v>0</v>
      </c>
      <c r="BF588" s="1" t="b">
        <f t="shared" si="323"/>
        <v>0</v>
      </c>
      <c r="BH588" s="1">
        <f t="shared" si="290"/>
        <v>0</v>
      </c>
    </row>
    <row r="589" spans="1:60" s="61" customFormat="1" ht="14.25" hidden="1" outlineLevel="1">
      <c r="A589" s="61" t="s">
        <v>309</v>
      </c>
      <c r="B589" s="107" t="s">
        <v>310</v>
      </c>
      <c r="C589" s="107"/>
      <c r="D589" s="107"/>
      <c r="E589" s="108">
        <f t="shared" si="313"/>
        <v>0</v>
      </c>
      <c r="F589" s="107"/>
      <c r="G589" s="107"/>
      <c r="H589" s="108">
        <f t="shared" si="314"/>
        <v>19830</v>
      </c>
      <c r="I589" s="107"/>
      <c r="J589" s="107"/>
      <c r="K589" s="108">
        <f t="shared" si="315"/>
        <v>9006</v>
      </c>
      <c r="L589" s="107"/>
      <c r="M589" s="107"/>
      <c r="N589" s="108">
        <f t="shared" si="324"/>
        <v>0</v>
      </c>
      <c r="O589" s="107"/>
      <c r="P589" s="107"/>
      <c r="Q589" s="108">
        <f t="shared" si="317"/>
        <v>28836</v>
      </c>
      <c r="R589" s="107"/>
      <c r="S589" s="107"/>
      <c r="T589" s="108">
        <f t="shared" si="318"/>
        <v>19830</v>
      </c>
      <c r="U589" s="107"/>
      <c r="V589" s="107"/>
      <c r="W589" s="108">
        <f t="shared" si="319"/>
        <v>9006</v>
      </c>
      <c r="X589" s="107"/>
      <c r="Y589" s="107"/>
      <c r="Z589" s="108">
        <f t="shared" si="320"/>
        <v>0</v>
      </c>
      <c r="AC589" s="61">
        <v>0</v>
      </c>
      <c r="AF589" s="61">
        <v>19829.54</v>
      </c>
      <c r="AI589" s="61">
        <v>9006.2</v>
      </c>
      <c r="AO589" s="61">
        <f t="shared" si="321"/>
        <v>28835.74</v>
      </c>
      <c r="AR589" s="61">
        <v>19829.54</v>
      </c>
      <c r="AU589" s="61">
        <v>9006.2</v>
      </c>
      <c r="AX589" s="61">
        <v>0</v>
      </c>
      <c r="BA589" s="61">
        <f t="shared" si="322"/>
        <v>28835.74</v>
      </c>
      <c r="BC589" s="61">
        <v>0</v>
      </c>
      <c r="BD589" s="63">
        <v>0</v>
      </c>
      <c r="BE589" s="63"/>
      <c r="BF589" s="61" t="b">
        <f t="shared" si="323"/>
        <v>0</v>
      </c>
      <c r="BH589" s="1">
        <f t="shared" si="290"/>
        <v>0</v>
      </c>
    </row>
    <row r="590" spans="1:60" ht="14.25" collapsed="1">
      <c r="A590" s="1" t="s">
        <v>658</v>
      </c>
      <c r="B590" s="96" t="s">
        <v>728</v>
      </c>
      <c r="C590" s="89" t="s">
        <v>508</v>
      </c>
      <c r="D590" s="97"/>
      <c r="E590" s="98">
        <f t="shared" si="313"/>
        <v>0</v>
      </c>
      <c r="F590" s="97"/>
      <c r="G590" s="97"/>
      <c r="H590" s="98">
        <f t="shared" si="314"/>
        <v>19830</v>
      </c>
      <c r="I590" s="97"/>
      <c r="J590" s="97"/>
      <c r="K590" s="98">
        <f t="shared" si="315"/>
        <v>9006</v>
      </c>
      <c r="L590" s="97"/>
      <c r="M590" s="97"/>
      <c r="N590" s="98">
        <f t="shared" si="324"/>
        <v>0</v>
      </c>
      <c r="O590" s="97"/>
      <c r="P590" s="97"/>
      <c r="Q590" s="99">
        <f t="shared" si="317"/>
        <v>28836</v>
      </c>
      <c r="R590" s="97"/>
      <c r="S590" s="97"/>
      <c r="T590" s="98">
        <f t="shared" si="318"/>
        <v>19830</v>
      </c>
      <c r="U590" s="97"/>
      <c r="V590" s="97"/>
      <c r="W590" s="98">
        <f t="shared" si="319"/>
        <v>9006</v>
      </c>
      <c r="X590" s="92"/>
      <c r="Y590" s="97"/>
      <c r="Z590" s="98">
        <f t="shared" si="320"/>
        <v>0</v>
      </c>
      <c r="AB590" s="14"/>
      <c r="AC590" s="39">
        <v>0</v>
      </c>
      <c r="AD590" s="14"/>
      <c r="AE590" s="14"/>
      <c r="AF590" s="26">
        <v>19829.54</v>
      </c>
      <c r="AG590" s="14"/>
      <c r="AH590" s="14"/>
      <c r="AI590" s="26">
        <v>9006.2</v>
      </c>
      <c r="AJ590" s="14"/>
      <c r="AK590" s="14"/>
      <c r="AL590" s="26">
        <f>BC590</f>
        <v>0</v>
      </c>
      <c r="AM590" s="14"/>
      <c r="AN590" s="14"/>
      <c r="AO590" s="26">
        <f t="shared" si="321"/>
        <v>28835.74</v>
      </c>
      <c r="AP590" s="14"/>
      <c r="AQ590" s="14"/>
      <c r="AR590" s="30">
        <v>19829.54</v>
      </c>
      <c r="AS590" s="14"/>
      <c r="AT590" s="14"/>
      <c r="AU590" s="26">
        <v>9006.2</v>
      </c>
      <c r="AV590" s="10"/>
      <c r="AW590" s="14"/>
      <c r="AX590" s="26">
        <v>0</v>
      </c>
      <c r="AY590" s="14"/>
      <c r="AZ590" s="14"/>
      <c r="BA590" s="30">
        <f t="shared" si="322"/>
        <v>28835.74</v>
      </c>
      <c r="BC590" s="1">
        <v>0</v>
      </c>
      <c r="BD590" s="1">
        <v>0</v>
      </c>
      <c r="BF590" s="1" t="b">
        <f t="shared" si="323"/>
        <v>0</v>
      </c>
      <c r="BH590" s="1">
        <f t="shared" si="290"/>
        <v>0</v>
      </c>
    </row>
    <row r="591" spans="1:60" ht="14.25">
      <c r="A591" s="1" t="s">
        <v>495</v>
      </c>
      <c r="B591" s="50" t="s">
        <v>31</v>
      </c>
      <c r="C591" s="6" t="s">
        <v>508</v>
      </c>
      <c r="D591" s="14"/>
      <c r="E591" s="21">
        <f t="shared" si="313"/>
        <v>0</v>
      </c>
      <c r="F591" s="14"/>
      <c r="G591" s="14"/>
      <c r="H591" s="21">
        <f t="shared" si="314"/>
        <v>0</v>
      </c>
      <c r="I591" s="14"/>
      <c r="J591" s="14"/>
      <c r="K591" s="21">
        <f t="shared" si="315"/>
        <v>0</v>
      </c>
      <c r="L591" s="14"/>
      <c r="M591" s="14"/>
      <c r="N591" s="21">
        <v>558048</v>
      </c>
      <c r="O591" s="14"/>
      <c r="P591" s="14"/>
      <c r="Q591" s="30">
        <f t="shared" si="317"/>
        <v>558048</v>
      </c>
      <c r="R591" s="14"/>
      <c r="S591" s="14"/>
      <c r="T591" s="21">
        <v>276402</v>
      </c>
      <c r="U591" s="14"/>
      <c r="V591" s="14"/>
      <c r="W591" s="21">
        <v>281646</v>
      </c>
      <c r="X591" s="10"/>
      <c r="Y591" s="14"/>
      <c r="Z591" s="21">
        <f t="shared" si="320"/>
        <v>0</v>
      </c>
      <c r="AB591" s="14"/>
      <c r="AC591" s="39">
        <v>0</v>
      </c>
      <c r="AD591" s="14"/>
      <c r="AE591" s="14"/>
      <c r="AF591" s="26">
        <v>0</v>
      </c>
      <c r="AG591" s="14"/>
      <c r="AH591" s="14"/>
      <c r="AI591" s="26">
        <v>0</v>
      </c>
      <c r="AJ591" s="14"/>
      <c r="AK591" s="14"/>
      <c r="AL591" s="26">
        <f>BC591</f>
        <v>0</v>
      </c>
      <c r="AM591" s="14"/>
      <c r="AN591" s="14"/>
      <c r="AO591" s="26">
        <f t="shared" si="321"/>
        <v>0</v>
      </c>
      <c r="AP591" s="14"/>
      <c r="AQ591" s="14"/>
      <c r="AR591" s="30">
        <v>0</v>
      </c>
      <c r="AS591" s="14"/>
      <c r="AT591" s="14"/>
      <c r="AU591" s="26">
        <v>0</v>
      </c>
      <c r="AV591" s="10"/>
      <c r="AW591" s="14"/>
      <c r="AX591" s="26">
        <v>0</v>
      </c>
      <c r="AY591" s="14"/>
      <c r="AZ591" s="14"/>
      <c r="BA591" s="30">
        <f t="shared" si="322"/>
        <v>0</v>
      </c>
      <c r="BC591" s="1">
        <v>0</v>
      </c>
      <c r="BD591" s="1">
        <v>0</v>
      </c>
      <c r="BF591" s="1" t="b">
        <f t="shared" si="323"/>
        <v>1</v>
      </c>
      <c r="BH591" s="1">
        <f t="shared" si="290"/>
        <v>0</v>
      </c>
    </row>
    <row r="592" spans="1:60" ht="14.25" hidden="1">
      <c r="A592" s="1" t="s">
        <v>659</v>
      </c>
      <c r="B592" s="96" t="s">
        <v>444</v>
      </c>
      <c r="C592" s="89" t="s">
        <v>508</v>
      </c>
      <c r="D592" s="97"/>
      <c r="E592" s="98">
        <f t="shared" si="313"/>
        <v>0</v>
      </c>
      <c r="F592" s="97"/>
      <c r="G592" s="97"/>
      <c r="H592" s="98">
        <f t="shared" si="314"/>
        <v>0</v>
      </c>
      <c r="I592" s="97"/>
      <c r="J592" s="97"/>
      <c r="K592" s="98">
        <f t="shared" si="315"/>
        <v>0</v>
      </c>
      <c r="L592" s="97"/>
      <c r="M592" s="97"/>
      <c r="N592" s="98">
        <f aca="true" t="shared" si="325" ref="N592:N602">ROUND(AL592,round_as_displayed)</f>
        <v>0</v>
      </c>
      <c r="O592" s="97"/>
      <c r="P592" s="97"/>
      <c r="Q592" s="99">
        <f t="shared" si="317"/>
        <v>0</v>
      </c>
      <c r="R592" s="97"/>
      <c r="S592" s="97"/>
      <c r="T592" s="98">
        <f aca="true" t="shared" si="326" ref="T592:T602">ROUND(AR592,round_as_displayed)</f>
        <v>0</v>
      </c>
      <c r="U592" s="97"/>
      <c r="V592" s="97"/>
      <c r="W592" s="98">
        <f aca="true" t="shared" si="327" ref="W592:W602">ROUND(AU592,round_as_displayed)</f>
        <v>0</v>
      </c>
      <c r="X592" s="92"/>
      <c r="Y592" s="97"/>
      <c r="Z592" s="98">
        <f t="shared" si="320"/>
        <v>0</v>
      </c>
      <c r="AB592" s="14"/>
      <c r="AC592" s="39">
        <v>0</v>
      </c>
      <c r="AD592" s="14"/>
      <c r="AE592" s="14"/>
      <c r="AF592" s="26">
        <v>0</v>
      </c>
      <c r="AG592" s="14"/>
      <c r="AH592" s="14"/>
      <c r="AI592" s="26">
        <v>0</v>
      </c>
      <c r="AJ592" s="14"/>
      <c r="AK592" s="14"/>
      <c r="AL592" s="26">
        <f>BC592</f>
        <v>0</v>
      </c>
      <c r="AM592" s="14"/>
      <c r="AN592" s="14"/>
      <c r="AO592" s="26">
        <f t="shared" si="321"/>
        <v>0</v>
      </c>
      <c r="AP592" s="14"/>
      <c r="AQ592" s="14"/>
      <c r="AR592" s="30">
        <v>0</v>
      </c>
      <c r="AS592" s="14"/>
      <c r="AT592" s="14"/>
      <c r="AU592" s="26">
        <v>0</v>
      </c>
      <c r="AV592" s="10"/>
      <c r="AW592" s="14"/>
      <c r="AX592" s="26">
        <v>0</v>
      </c>
      <c r="AY592" s="14"/>
      <c r="AZ592" s="14"/>
      <c r="BA592" s="30">
        <f t="shared" si="322"/>
        <v>0</v>
      </c>
      <c r="BC592" s="1">
        <v>0</v>
      </c>
      <c r="BD592" s="1">
        <v>0</v>
      </c>
      <c r="BF592" s="1" t="b">
        <f t="shared" si="323"/>
        <v>1</v>
      </c>
      <c r="BH592" s="1">
        <f t="shared" si="290"/>
        <v>0</v>
      </c>
    </row>
    <row r="593" spans="1:60" s="61" customFormat="1" ht="14.25" hidden="1" outlineLevel="1">
      <c r="A593" s="61" t="s">
        <v>311</v>
      </c>
      <c r="B593" s="107" t="s">
        <v>445</v>
      </c>
      <c r="C593" s="107"/>
      <c r="D593" s="107"/>
      <c r="E593" s="108">
        <f t="shared" si="313"/>
        <v>0</v>
      </c>
      <c r="F593" s="107"/>
      <c r="G593" s="107"/>
      <c r="H593" s="108">
        <f t="shared" si="314"/>
        <v>1061</v>
      </c>
      <c r="I593" s="107"/>
      <c r="J593" s="107"/>
      <c r="K593" s="108">
        <f t="shared" si="315"/>
        <v>0</v>
      </c>
      <c r="L593" s="107"/>
      <c r="M593" s="107"/>
      <c r="N593" s="108">
        <f t="shared" si="325"/>
        <v>0</v>
      </c>
      <c r="O593" s="107"/>
      <c r="P593" s="107"/>
      <c r="Q593" s="108">
        <f t="shared" si="317"/>
        <v>1061</v>
      </c>
      <c r="R593" s="107"/>
      <c r="S593" s="107"/>
      <c r="T593" s="108">
        <f t="shared" si="326"/>
        <v>238200</v>
      </c>
      <c r="U593" s="107"/>
      <c r="V593" s="107"/>
      <c r="W593" s="108">
        <f t="shared" si="327"/>
        <v>15164</v>
      </c>
      <c r="X593" s="107"/>
      <c r="Y593" s="107"/>
      <c r="Z593" s="108">
        <f t="shared" si="320"/>
        <v>0</v>
      </c>
      <c r="AC593" s="61">
        <v>0</v>
      </c>
      <c r="AF593" s="61">
        <v>1061.47</v>
      </c>
      <c r="AI593" s="61">
        <v>0</v>
      </c>
      <c r="AO593" s="61">
        <f t="shared" si="321"/>
        <v>1061.47</v>
      </c>
      <c r="AR593" s="61">
        <v>238200.44</v>
      </c>
      <c r="AU593" s="61">
        <v>15164.1</v>
      </c>
      <c r="AX593" s="61">
        <v>0</v>
      </c>
      <c r="BA593" s="61">
        <f t="shared" si="322"/>
        <v>253364.54</v>
      </c>
      <c r="BC593" s="61">
        <v>252303.07</v>
      </c>
      <c r="BD593" s="63">
        <v>-252303.07</v>
      </c>
      <c r="BE593" s="63"/>
      <c r="BF593" s="61" t="b">
        <f t="shared" si="323"/>
        <v>0</v>
      </c>
      <c r="BH593" s="1">
        <f t="shared" si="290"/>
        <v>252303</v>
      </c>
    </row>
    <row r="594" spans="1:60" s="61" customFormat="1" ht="14.25" hidden="1" outlineLevel="1">
      <c r="A594" s="61" t="s">
        <v>312</v>
      </c>
      <c r="B594" s="107" t="s">
        <v>446</v>
      </c>
      <c r="C594" s="107"/>
      <c r="D594" s="107"/>
      <c r="E594" s="108">
        <f t="shared" si="313"/>
        <v>0</v>
      </c>
      <c r="F594" s="107"/>
      <c r="G594" s="107"/>
      <c r="H594" s="108">
        <f t="shared" si="314"/>
        <v>0</v>
      </c>
      <c r="I594" s="107"/>
      <c r="J594" s="107"/>
      <c r="K594" s="108">
        <f t="shared" si="315"/>
        <v>0</v>
      </c>
      <c r="L594" s="107"/>
      <c r="M594" s="107"/>
      <c r="N594" s="108">
        <f t="shared" si="325"/>
        <v>0</v>
      </c>
      <c r="O594" s="107"/>
      <c r="P594" s="107"/>
      <c r="Q594" s="108">
        <f t="shared" si="317"/>
        <v>0</v>
      </c>
      <c r="R594" s="107"/>
      <c r="S594" s="107"/>
      <c r="T594" s="108">
        <f t="shared" si="326"/>
        <v>12114</v>
      </c>
      <c r="U594" s="107"/>
      <c r="V594" s="107"/>
      <c r="W594" s="108">
        <f t="shared" si="327"/>
        <v>4244</v>
      </c>
      <c r="X594" s="107"/>
      <c r="Y594" s="107"/>
      <c r="Z594" s="108">
        <f t="shared" si="320"/>
        <v>0</v>
      </c>
      <c r="AC594" s="61">
        <v>0</v>
      </c>
      <c r="AF594" s="61">
        <v>0</v>
      </c>
      <c r="AI594" s="61">
        <v>0</v>
      </c>
      <c r="AO594" s="61">
        <f t="shared" si="321"/>
        <v>0</v>
      </c>
      <c r="AR594" s="61">
        <v>12113.61</v>
      </c>
      <c r="AU594" s="61">
        <v>4244</v>
      </c>
      <c r="AX594" s="61">
        <v>0</v>
      </c>
      <c r="BA594" s="61">
        <f t="shared" si="322"/>
        <v>16357.61</v>
      </c>
      <c r="BC594" s="61">
        <v>16357.61</v>
      </c>
      <c r="BD594" s="63">
        <v>-212488.51</v>
      </c>
      <c r="BE594" s="63"/>
      <c r="BF594" s="61" t="b">
        <f t="shared" si="323"/>
        <v>1</v>
      </c>
      <c r="BH594" s="1">
        <f t="shared" si="290"/>
        <v>16358</v>
      </c>
    </row>
    <row r="595" spans="1:60" s="61" customFormat="1" ht="14.25" hidden="1" outlineLevel="1">
      <c r="A595" s="61" t="s">
        <v>313</v>
      </c>
      <c r="B595" s="107" t="s">
        <v>447</v>
      </c>
      <c r="C595" s="107"/>
      <c r="D595" s="107"/>
      <c r="E595" s="108">
        <f t="shared" si="313"/>
        <v>15967</v>
      </c>
      <c r="F595" s="107"/>
      <c r="G595" s="107"/>
      <c r="H595" s="108">
        <f t="shared" si="314"/>
        <v>226</v>
      </c>
      <c r="I595" s="107"/>
      <c r="J595" s="107"/>
      <c r="K595" s="108">
        <f t="shared" si="315"/>
        <v>0</v>
      </c>
      <c r="L595" s="107"/>
      <c r="M595" s="107"/>
      <c r="N595" s="108">
        <f t="shared" si="325"/>
        <v>0</v>
      </c>
      <c r="O595" s="107"/>
      <c r="P595" s="107"/>
      <c r="Q595" s="108">
        <f t="shared" si="317"/>
        <v>16193</v>
      </c>
      <c r="R595" s="107"/>
      <c r="S595" s="107"/>
      <c r="T595" s="108">
        <f t="shared" si="326"/>
        <v>440215</v>
      </c>
      <c r="U595" s="107"/>
      <c r="V595" s="107"/>
      <c r="W595" s="108">
        <f t="shared" si="327"/>
        <v>187689</v>
      </c>
      <c r="X595" s="107"/>
      <c r="Y595" s="107"/>
      <c r="Z595" s="108">
        <f t="shared" si="320"/>
        <v>3295</v>
      </c>
      <c r="AC595" s="61">
        <v>15967.25</v>
      </c>
      <c r="AF595" s="61">
        <v>225.94</v>
      </c>
      <c r="AI595" s="61">
        <v>0</v>
      </c>
      <c r="AO595" s="61">
        <f t="shared" si="321"/>
        <v>16193.19</v>
      </c>
      <c r="AR595" s="61">
        <v>440215.28</v>
      </c>
      <c r="AU595" s="61">
        <v>187689.45</v>
      </c>
      <c r="AX595" s="61">
        <v>3294.83</v>
      </c>
      <c r="BA595" s="61">
        <f t="shared" si="322"/>
        <v>631199.5599999999</v>
      </c>
      <c r="BC595" s="61">
        <v>615006.37</v>
      </c>
      <c r="BD595" s="63">
        <v>464791.58</v>
      </c>
      <c r="BE595" s="63"/>
      <c r="BF595" s="61" t="b">
        <f t="shared" si="323"/>
        <v>0</v>
      </c>
      <c r="BH595" s="1">
        <f t="shared" si="290"/>
        <v>615006</v>
      </c>
    </row>
    <row r="596" spans="1:60" ht="14.25" collapsed="1">
      <c r="A596" s="1" t="s">
        <v>846</v>
      </c>
      <c r="B596" s="96" t="s">
        <v>448</v>
      </c>
      <c r="C596" s="89" t="s">
        <v>508</v>
      </c>
      <c r="D596" s="97"/>
      <c r="E596" s="98">
        <f t="shared" si="313"/>
        <v>15967</v>
      </c>
      <c r="F596" s="97"/>
      <c r="G596" s="97"/>
      <c r="H596" s="98">
        <f>ROUND(AF596,round_as_displayed)+1</f>
        <v>1288</v>
      </c>
      <c r="I596" s="97"/>
      <c r="J596" s="97"/>
      <c r="K596" s="98">
        <f t="shared" si="315"/>
        <v>0</v>
      </c>
      <c r="L596" s="97"/>
      <c r="M596" s="97"/>
      <c r="N596" s="98">
        <f t="shared" si="325"/>
        <v>883667</v>
      </c>
      <c r="O596" s="97"/>
      <c r="P596" s="97"/>
      <c r="Q596" s="99">
        <f t="shared" si="317"/>
        <v>900922</v>
      </c>
      <c r="R596" s="97"/>
      <c r="S596" s="97"/>
      <c r="T596" s="98">
        <f t="shared" si="326"/>
        <v>690529</v>
      </c>
      <c r="U596" s="97"/>
      <c r="V596" s="97"/>
      <c r="W596" s="98">
        <f t="shared" si="327"/>
        <v>207098</v>
      </c>
      <c r="X596" s="92"/>
      <c r="Y596" s="97"/>
      <c r="Z596" s="98">
        <f t="shared" si="320"/>
        <v>3295</v>
      </c>
      <c r="AB596" s="14"/>
      <c r="AC596" s="39">
        <v>15967.25</v>
      </c>
      <c r="AD596" s="14"/>
      <c r="AE596" s="14"/>
      <c r="AF596" s="26">
        <v>1287.41</v>
      </c>
      <c r="AG596" s="14"/>
      <c r="AH596" s="14"/>
      <c r="AI596" s="26">
        <v>0</v>
      </c>
      <c r="AJ596" s="14"/>
      <c r="AK596" s="14"/>
      <c r="AL596" s="26">
        <f>BC596</f>
        <v>883667.05</v>
      </c>
      <c r="AM596" s="14"/>
      <c r="AN596" s="14"/>
      <c r="AO596" s="26">
        <f t="shared" si="321"/>
        <v>900921.7100000001</v>
      </c>
      <c r="AP596" s="14"/>
      <c r="AQ596" s="14"/>
      <c r="AR596" s="30">
        <v>690529.33</v>
      </c>
      <c r="AS596" s="14"/>
      <c r="AT596" s="14"/>
      <c r="AU596" s="26">
        <v>207097.55</v>
      </c>
      <c r="AV596" s="10"/>
      <c r="AW596" s="14"/>
      <c r="AX596" s="26">
        <v>3294.83</v>
      </c>
      <c r="AY596" s="14"/>
      <c r="AZ596" s="14"/>
      <c r="BA596" s="30">
        <f t="shared" si="322"/>
        <v>900921.7099999998</v>
      </c>
      <c r="BC596" s="1">
        <v>883667.05</v>
      </c>
      <c r="BD596" s="1">
        <v>0</v>
      </c>
      <c r="BF596" s="1" t="b">
        <f t="shared" si="323"/>
        <v>0</v>
      </c>
      <c r="BH596" s="1">
        <f aca="true" t="shared" si="328" ref="BH596:BH659">SUM(T596:Z596)-SUM(E596:N596)</f>
        <v>0</v>
      </c>
    </row>
    <row r="597" spans="1:60" s="61" customFormat="1" ht="14.25" hidden="1" outlineLevel="1">
      <c r="A597" s="61" t="s">
        <v>314</v>
      </c>
      <c r="B597" s="107" t="s">
        <v>449</v>
      </c>
      <c r="C597" s="107"/>
      <c r="D597" s="107"/>
      <c r="E597" s="108">
        <f t="shared" si="313"/>
        <v>0</v>
      </c>
      <c r="F597" s="107"/>
      <c r="G597" s="107"/>
      <c r="H597" s="108">
        <f aca="true" t="shared" si="329" ref="H597:H602">ROUND(AF597,round_as_displayed)</f>
        <v>7036</v>
      </c>
      <c r="I597" s="107"/>
      <c r="J597" s="107"/>
      <c r="K597" s="108">
        <f t="shared" si="315"/>
        <v>0</v>
      </c>
      <c r="L597" s="107"/>
      <c r="M597" s="107"/>
      <c r="N597" s="108">
        <f t="shared" si="325"/>
        <v>0</v>
      </c>
      <c r="O597" s="107"/>
      <c r="P597" s="107"/>
      <c r="Q597" s="108">
        <f t="shared" si="317"/>
        <v>7036</v>
      </c>
      <c r="R597" s="107"/>
      <c r="S597" s="107"/>
      <c r="T597" s="108">
        <f t="shared" si="326"/>
        <v>55126</v>
      </c>
      <c r="U597" s="107"/>
      <c r="V597" s="107"/>
      <c r="W597" s="108">
        <f t="shared" si="327"/>
        <v>4839</v>
      </c>
      <c r="X597" s="107"/>
      <c r="Y597" s="107"/>
      <c r="Z597" s="108">
        <f t="shared" si="320"/>
        <v>0</v>
      </c>
      <c r="AC597" s="61">
        <v>0</v>
      </c>
      <c r="AF597" s="61">
        <v>7035.67</v>
      </c>
      <c r="AI597" s="61">
        <v>0</v>
      </c>
      <c r="AO597" s="61">
        <f t="shared" si="321"/>
        <v>7035.67</v>
      </c>
      <c r="AR597" s="61">
        <v>55125.69</v>
      </c>
      <c r="AU597" s="61">
        <v>4839.42</v>
      </c>
      <c r="AX597" s="61">
        <v>0</v>
      </c>
      <c r="BA597" s="61">
        <f t="shared" si="322"/>
        <v>59965.11</v>
      </c>
      <c r="BC597" s="61">
        <v>52929.44</v>
      </c>
      <c r="BD597" s="63">
        <v>0</v>
      </c>
      <c r="BE597" s="63"/>
      <c r="BF597" s="61" t="b">
        <f t="shared" si="323"/>
        <v>0</v>
      </c>
      <c r="BH597" s="1">
        <f t="shared" si="328"/>
        <v>52929</v>
      </c>
    </row>
    <row r="598" spans="1:60" s="61" customFormat="1" ht="14.25" hidden="1" outlineLevel="1">
      <c r="A598" s="61" t="s">
        <v>315</v>
      </c>
      <c r="B598" s="107" t="s">
        <v>450</v>
      </c>
      <c r="C598" s="107"/>
      <c r="D598" s="107"/>
      <c r="E598" s="108">
        <f t="shared" si="313"/>
        <v>0</v>
      </c>
      <c r="F598" s="107"/>
      <c r="G598" s="107"/>
      <c r="H598" s="108">
        <f t="shared" si="329"/>
        <v>0</v>
      </c>
      <c r="I598" s="107"/>
      <c r="J598" s="107"/>
      <c r="K598" s="108">
        <f t="shared" si="315"/>
        <v>0</v>
      </c>
      <c r="L598" s="107"/>
      <c r="M598" s="107"/>
      <c r="N598" s="108">
        <f t="shared" si="325"/>
        <v>0</v>
      </c>
      <c r="O598" s="107"/>
      <c r="P598" s="107"/>
      <c r="Q598" s="108">
        <f t="shared" si="317"/>
        <v>0</v>
      </c>
      <c r="R598" s="107"/>
      <c r="S598" s="107"/>
      <c r="T598" s="108">
        <f t="shared" si="326"/>
        <v>59969</v>
      </c>
      <c r="U598" s="107"/>
      <c r="V598" s="107"/>
      <c r="W598" s="108">
        <f t="shared" si="327"/>
        <v>2085</v>
      </c>
      <c r="X598" s="107"/>
      <c r="Y598" s="107"/>
      <c r="Z598" s="108">
        <f t="shared" si="320"/>
        <v>0</v>
      </c>
      <c r="AC598" s="61">
        <v>0</v>
      </c>
      <c r="AF598" s="61">
        <v>0</v>
      </c>
      <c r="AI598" s="61">
        <v>0</v>
      </c>
      <c r="AO598" s="61">
        <f t="shared" si="321"/>
        <v>0</v>
      </c>
      <c r="AR598" s="61">
        <v>59969.27</v>
      </c>
      <c r="AU598" s="61">
        <v>2085.09</v>
      </c>
      <c r="AX598" s="61">
        <v>0</v>
      </c>
      <c r="BA598" s="61">
        <f t="shared" si="322"/>
        <v>62054.36</v>
      </c>
      <c r="BC598" s="61">
        <v>62054.36</v>
      </c>
      <c r="BD598" s="63">
        <v>0</v>
      </c>
      <c r="BE598" s="63"/>
      <c r="BF598" s="61" t="b">
        <f t="shared" si="323"/>
        <v>1</v>
      </c>
      <c r="BH598" s="1">
        <f t="shared" si="328"/>
        <v>62054</v>
      </c>
    </row>
    <row r="599" spans="1:60" ht="14.25" collapsed="1">
      <c r="A599" s="1" t="s">
        <v>40</v>
      </c>
      <c r="B599" s="50" t="s">
        <v>451</v>
      </c>
      <c r="C599" s="6" t="s">
        <v>508</v>
      </c>
      <c r="D599" s="14"/>
      <c r="E599" s="21">
        <f t="shared" si="313"/>
        <v>0</v>
      </c>
      <c r="F599" s="14"/>
      <c r="G599" s="14"/>
      <c r="H599" s="21">
        <f t="shared" si="329"/>
        <v>7036</v>
      </c>
      <c r="I599" s="14"/>
      <c r="J599" s="14"/>
      <c r="K599" s="21">
        <f t="shared" si="315"/>
        <v>0</v>
      </c>
      <c r="L599" s="14"/>
      <c r="M599" s="14"/>
      <c r="N599" s="21">
        <f t="shared" si="325"/>
        <v>114984</v>
      </c>
      <c r="O599" s="14"/>
      <c r="P599" s="14"/>
      <c r="Q599" s="30">
        <f t="shared" si="317"/>
        <v>122020</v>
      </c>
      <c r="R599" s="14"/>
      <c r="S599" s="14"/>
      <c r="T599" s="21">
        <f t="shared" si="326"/>
        <v>115095</v>
      </c>
      <c r="U599" s="14"/>
      <c r="V599" s="14"/>
      <c r="W599" s="21">
        <f t="shared" si="327"/>
        <v>6925</v>
      </c>
      <c r="X599" s="10"/>
      <c r="Y599" s="14"/>
      <c r="Z599" s="21">
        <f t="shared" si="320"/>
        <v>0</v>
      </c>
      <c r="AB599" s="14"/>
      <c r="AC599" s="39">
        <v>0</v>
      </c>
      <c r="AD599" s="14"/>
      <c r="AE599" s="14"/>
      <c r="AF599" s="26">
        <v>7035.67</v>
      </c>
      <c r="AG599" s="14"/>
      <c r="AH599" s="14"/>
      <c r="AI599" s="26">
        <v>0</v>
      </c>
      <c r="AJ599" s="14"/>
      <c r="AK599" s="14"/>
      <c r="AL599" s="26">
        <f>BC599</f>
        <v>114983.8</v>
      </c>
      <c r="AM599" s="14"/>
      <c r="AN599" s="14"/>
      <c r="AO599" s="26">
        <f t="shared" si="321"/>
        <v>122019.47</v>
      </c>
      <c r="AP599" s="14"/>
      <c r="AQ599" s="14"/>
      <c r="AR599" s="30">
        <v>115094.96</v>
      </c>
      <c r="AS599" s="14"/>
      <c r="AT599" s="14"/>
      <c r="AU599" s="26">
        <v>6924.51</v>
      </c>
      <c r="AV599" s="10"/>
      <c r="AW599" s="14"/>
      <c r="AX599" s="26">
        <v>0</v>
      </c>
      <c r="AY599" s="14"/>
      <c r="AZ599" s="14"/>
      <c r="BA599" s="30">
        <f t="shared" si="322"/>
        <v>122019.47</v>
      </c>
      <c r="BC599" s="1">
        <v>114983.8</v>
      </c>
      <c r="BD599" s="1">
        <v>0</v>
      </c>
      <c r="BF599" s="1" t="b">
        <f t="shared" si="323"/>
        <v>0</v>
      </c>
      <c r="BH599" s="1">
        <f t="shared" si="328"/>
        <v>0</v>
      </c>
    </row>
    <row r="600" spans="1:60" ht="14.25" hidden="1">
      <c r="A600" s="1" t="s">
        <v>41</v>
      </c>
      <c r="B600" s="96" t="s">
        <v>452</v>
      </c>
      <c r="C600" s="89" t="s">
        <v>508</v>
      </c>
      <c r="D600" s="97"/>
      <c r="E600" s="98">
        <f t="shared" si="313"/>
        <v>0</v>
      </c>
      <c r="F600" s="97"/>
      <c r="G600" s="97"/>
      <c r="H600" s="98">
        <f t="shared" si="329"/>
        <v>0</v>
      </c>
      <c r="I600" s="97"/>
      <c r="J600" s="97"/>
      <c r="K600" s="98">
        <f t="shared" si="315"/>
        <v>0</v>
      </c>
      <c r="L600" s="97"/>
      <c r="M600" s="97"/>
      <c r="N600" s="98">
        <f t="shared" si="325"/>
        <v>0</v>
      </c>
      <c r="O600" s="97"/>
      <c r="P600" s="97"/>
      <c r="Q600" s="99">
        <f t="shared" si="317"/>
        <v>0</v>
      </c>
      <c r="R600" s="97"/>
      <c r="S600" s="97"/>
      <c r="T600" s="98">
        <f t="shared" si="326"/>
        <v>0</v>
      </c>
      <c r="U600" s="97"/>
      <c r="V600" s="97"/>
      <c r="W600" s="98">
        <f t="shared" si="327"/>
        <v>0</v>
      </c>
      <c r="X600" s="92"/>
      <c r="Y600" s="97"/>
      <c r="Z600" s="98">
        <f t="shared" si="320"/>
        <v>0</v>
      </c>
      <c r="AB600" s="14"/>
      <c r="AC600" s="39">
        <v>0</v>
      </c>
      <c r="AD600" s="14"/>
      <c r="AE600" s="14"/>
      <c r="AF600" s="26">
        <v>0</v>
      </c>
      <c r="AG600" s="14"/>
      <c r="AH600" s="14"/>
      <c r="AI600" s="26">
        <v>0</v>
      </c>
      <c r="AJ600" s="14"/>
      <c r="AK600" s="14"/>
      <c r="AL600" s="26">
        <f>BC600</f>
        <v>0</v>
      </c>
      <c r="AM600" s="14"/>
      <c r="AN600" s="14"/>
      <c r="AO600" s="26">
        <f t="shared" si="321"/>
        <v>0</v>
      </c>
      <c r="AP600" s="14"/>
      <c r="AQ600" s="14"/>
      <c r="AR600" s="30">
        <v>0</v>
      </c>
      <c r="AS600" s="14"/>
      <c r="AT600" s="14"/>
      <c r="AU600" s="26">
        <v>0</v>
      </c>
      <c r="AV600" s="10"/>
      <c r="AW600" s="14"/>
      <c r="AX600" s="26">
        <v>0</v>
      </c>
      <c r="AY600" s="14"/>
      <c r="AZ600" s="14"/>
      <c r="BA600" s="30">
        <f t="shared" si="322"/>
        <v>0</v>
      </c>
      <c r="BC600" s="1">
        <v>0</v>
      </c>
      <c r="BD600" s="1">
        <v>0</v>
      </c>
      <c r="BF600" s="1" t="b">
        <f t="shared" si="323"/>
        <v>1</v>
      </c>
      <c r="BH600" s="1">
        <f t="shared" si="328"/>
        <v>0</v>
      </c>
    </row>
    <row r="601" spans="1:60" ht="14.25" hidden="1">
      <c r="A601" s="1" t="s">
        <v>493</v>
      </c>
      <c r="B601" s="96" t="s">
        <v>494</v>
      </c>
      <c r="C601" s="89" t="s">
        <v>508</v>
      </c>
      <c r="D601" s="97"/>
      <c r="E601" s="98">
        <f t="shared" si="313"/>
        <v>0</v>
      </c>
      <c r="F601" s="97"/>
      <c r="G601" s="97"/>
      <c r="H601" s="98">
        <f t="shared" si="329"/>
        <v>0</v>
      </c>
      <c r="I601" s="97"/>
      <c r="J601" s="97"/>
      <c r="K601" s="98">
        <f t="shared" si="315"/>
        <v>0</v>
      </c>
      <c r="L601" s="97"/>
      <c r="M601" s="97"/>
      <c r="N601" s="98">
        <f t="shared" si="325"/>
        <v>0</v>
      </c>
      <c r="O601" s="97"/>
      <c r="P601" s="97"/>
      <c r="Q601" s="99">
        <f t="shared" si="317"/>
        <v>0</v>
      </c>
      <c r="R601" s="97"/>
      <c r="S601" s="97"/>
      <c r="T601" s="98">
        <f t="shared" si="326"/>
        <v>0</v>
      </c>
      <c r="U601" s="97"/>
      <c r="V601" s="97"/>
      <c r="W601" s="98">
        <f t="shared" si="327"/>
        <v>0</v>
      </c>
      <c r="X601" s="92"/>
      <c r="Y601" s="97"/>
      <c r="Z601" s="98">
        <f t="shared" si="320"/>
        <v>0</v>
      </c>
      <c r="AB601" s="14"/>
      <c r="AC601" s="39">
        <v>0</v>
      </c>
      <c r="AD601" s="14"/>
      <c r="AE601" s="14"/>
      <c r="AF601" s="26">
        <v>0</v>
      </c>
      <c r="AG601" s="14"/>
      <c r="AH601" s="14"/>
      <c r="AI601" s="26">
        <v>0</v>
      </c>
      <c r="AJ601" s="14"/>
      <c r="AK601" s="14"/>
      <c r="AL601" s="26">
        <f>BC601</f>
        <v>0</v>
      </c>
      <c r="AM601" s="14"/>
      <c r="AN601" s="14"/>
      <c r="AO601" s="26">
        <f t="shared" si="321"/>
        <v>0</v>
      </c>
      <c r="AP601" s="14"/>
      <c r="AQ601" s="14"/>
      <c r="AR601" s="30">
        <v>0</v>
      </c>
      <c r="AS601" s="14"/>
      <c r="AT601" s="14"/>
      <c r="AU601" s="26">
        <v>0</v>
      </c>
      <c r="AV601" s="10"/>
      <c r="AW601" s="14"/>
      <c r="AX601" s="26">
        <v>0</v>
      </c>
      <c r="AY601" s="14"/>
      <c r="AZ601" s="14"/>
      <c r="BA601" s="30">
        <f t="shared" si="322"/>
        <v>0</v>
      </c>
      <c r="BC601" s="1">
        <v>0</v>
      </c>
      <c r="BD601" s="1">
        <v>0</v>
      </c>
      <c r="BF601" s="1" t="b">
        <f t="shared" si="323"/>
        <v>1</v>
      </c>
      <c r="BH601" s="1">
        <f t="shared" si="328"/>
        <v>0</v>
      </c>
    </row>
    <row r="602" spans="1:60" ht="14.25" hidden="1">
      <c r="A602" s="1" t="s">
        <v>660</v>
      </c>
      <c r="B602" s="96" t="s">
        <v>27</v>
      </c>
      <c r="C602" s="89" t="s">
        <v>508</v>
      </c>
      <c r="D602" s="97"/>
      <c r="E602" s="98">
        <f t="shared" si="313"/>
        <v>0</v>
      </c>
      <c r="F602" s="97"/>
      <c r="G602" s="97"/>
      <c r="H602" s="98">
        <f t="shared" si="329"/>
        <v>0</v>
      </c>
      <c r="I602" s="97"/>
      <c r="J602" s="97"/>
      <c r="K602" s="98">
        <f t="shared" si="315"/>
        <v>0</v>
      </c>
      <c r="L602" s="97"/>
      <c r="M602" s="97"/>
      <c r="N602" s="98">
        <f t="shared" si="325"/>
        <v>0</v>
      </c>
      <c r="O602" s="97"/>
      <c r="P602" s="97"/>
      <c r="Q602" s="99">
        <f t="shared" si="317"/>
        <v>0</v>
      </c>
      <c r="R602" s="97"/>
      <c r="S602" s="97"/>
      <c r="T602" s="98">
        <f t="shared" si="326"/>
        <v>0</v>
      </c>
      <c r="U602" s="97"/>
      <c r="V602" s="97"/>
      <c r="W602" s="98">
        <f t="shared" si="327"/>
        <v>0</v>
      </c>
      <c r="X602" s="92"/>
      <c r="Y602" s="97"/>
      <c r="Z602" s="98">
        <f t="shared" si="320"/>
        <v>0</v>
      </c>
      <c r="AB602" s="14"/>
      <c r="AC602" s="39">
        <v>0</v>
      </c>
      <c r="AD602" s="14"/>
      <c r="AE602" s="14"/>
      <c r="AF602" s="26">
        <v>0</v>
      </c>
      <c r="AG602" s="14"/>
      <c r="AH602" s="14"/>
      <c r="AI602" s="26">
        <v>0</v>
      </c>
      <c r="AJ602" s="14"/>
      <c r="AK602" s="14"/>
      <c r="AL602" s="26">
        <f>BC602</f>
        <v>0</v>
      </c>
      <c r="AM602" s="14"/>
      <c r="AN602" s="14"/>
      <c r="AO602" s="26">
        <f t="shared" si="321"/>
        <v>0</v>
      </c>
      <c r="AP602" s="14"/>
      <c r="AQ602" s="14"/>
      <c r="AR602" s="30">
        <v>0</v>
      </c>
      <c r="AS602" s="14"/>
      <c r="AT602" s="14"/>
      <c r="AU602" s="26">
        <v>0</v>
      </c>
      <c r="AV602" s="10"/>
      <c r="AW602" s="14"/>
      <c r="AX602" s="26">
        <v>0</v>
      </c>
      <c r="AY602" s="14"/>
      <c r="AZ602" s="14"/>
      <c r="BA602" s="30">
        <f t="shared" si="322"/>
        <v>0</v>
      </c>
      <c r="BC602" s="1">
        <v>0</v>
      </c>
      <c r="BD602" s="1">
        <v>0</v>
      </c>
      <c r="BF602" s="1" t="b">
        <f t="shared" si="323"/>
        <v>1</v>
      </c>
      <c r="BH602" s="1">
        <f t="shared" si="328"/>
        <v>0</v>
      </c>
    </row>
    <row r="603" spans="2:60" ht="14.25">
      <c r="B603" s="101" t="s">
        <v>908</v>
      </c>
      <c r="C603" s="89" t="s">
        <v>508</v>
      </c>
      <c r="D603" s="102"/>
      <c r="E603" s="103">
        <f>E578+E581+E584+E586+E588+E590+E592+E596+E599+E602+E591+E579+E600+E601</f>
        <v>20502</v>
      </c>
      <c r="F603" s="89" t="s">
        <v>508</v>
      </c>
      <c r="G603" s="102"/>
      <c r="H603" s="103">
        <f>H578+H581+H584+H586+H588+H590+H592+H596+H599+H602+H591+H579+H600+H601</f>
        <v>86194</v>
      </c>
      <c r="I603" s="89" t="s">
        <v>508</v>
      </c>
      <c r="J603" s="102"/>
      <c r="K603" s="103">
        <f>K578+K581+K584+K586+K588+K590+K592+K596+K599+K602+K591+K579+K600+K601</f>
        <v>9006</v>
      </c>
      <c r="L603" s="89" t="s">
        <v>508</v>
      </c>
      <c r="M603" s="102"/>
      <c r="N603" s="103">
        <f>N578+N581+N584+N586+N588+N590+N592+N596+N599+N602+N591+N579+N600+N601</f>
        <v>2725844</v>
      </c>
      <c r="O603" s="89" t="s">
        <v>508</v>
      </c>
      <c r="P603" s="102"/>
      <c r="Q603" s="103">
        <f>Q578+Q581+Q584+Q586+Q588+Q590+Q592+Q596+Q599+Q602+Q591+Q579+Q600+Q601</f>
        <v>2841546</v>
      </c>
      <c r="R603" s="89" t="s">
        <v>508</v>
      </c>
      <c r="S603" s="102"/>
      <c r="T603" s="103">
        <f>T578+T581+T584+T586+T588+T590+T592+T596+T599+T602+T591+T579+T600+T601</f>
        <v>1750241</v>
      </c>
      <c r="U603" s="89" t="s">
        <v>508</v>
      </c>
      <c r="V603" s="102"/>
      <c r="W603" s="103">
        <f>W578+W581+W584+W586+W588+W590+W592+W596+W599+W602+W591+W579+W600+W601</f>
        <v>1088010</v>
      </c>
      <c r="X603" s="89" t="s">
        <v>508</v>
      </c>
      <c r="Y603" s="102"/>
      <c r="Z603" s="103">
        <f>Z578+Z581+Z584+Z586+Z588+Z590+Z592+Z596+Z599+Z602+Z591+Z579+Z600+Z601</f>
        <v>3295</v>
      </c>
      <c r="AA603" s="6" t="s">
        <v>508</v>
      </c>
      <c r="AB603" s="7"/>
      <c r="AC603" s="22">
        <f>AC578+AC581+AC584+AC586+AC590+AC592+AC596+AC599+AC602+AC591+AC579+AC600+AC601</f>
        <v>20501.98</v>
      </c>
      <c r="AD603" s="6" t="s">
        <v>508</v>
      </c>
      <c r="AE603" s="7"/>
      <c r="AF603" s="22">
        <f>AF578+AF581+AF584+AF586+AF590+AF592+AF596+AF599+AF602+AF591+AF579+AF600+AF601</f>
        <v>78496.51</v>
      </c>
      <c r="AG603" s="6" t="s">
        <v>508</v>
      </c>
      <c r="AH603" s="7"/>
      <c r="AI603" s="22">
        <f>AI578+AI581+AI584+AI586+AI590+AI592+AI596+AI599+AI602+AI591+AI579+AI600+AI601</f>
        <v>9006.2</v>
      </c>
      <c r="AJ603" s="6" t="s">
        <v>508</v>
      </c>
      <c r="AK603" s="7"/>
      <c r="AL603" s="22">
        <f>AL578+AL581+AL584+AL586+AL590+AL592+AL596+AL599+AL602+AL591+AL579+AL600+AL601</f>
        <v>2167796.06</v>
      </c>
      <c r="AM603" s="6" t="s">
        <v>508</v>
      </c>
      <c r="AN603" s="7"/>
      <c r="AO603" s="22">
        <f>AO578+AO581+AO584+AO586+AO590+AO592+AO596+AO599+AO602+AO591+AO579+AO600+AO601</f>
        <v>2275800.75</v>
      </c>
      <c r="AP603" s="6" t="s">
        <v>508</v>
      </c>
      <c r="AQ603" s="7"/>
      <c r="AR603" s="22">
        <f>AR578+AR581+AR584+AR586+AR590+AR592+AR596+AR599+AR602+AR591+AR579+AR600+AR601</f>
        <v>1466142.44</v>
      </c>
      <c r="AS603" s="6" t="s">
        <v>508</v>
      </c>
      <c r="AT603" s="7"/>
      <c r="AU603" s="22">
        <f>AU578+AU581+AU584+AU586+AU590+AU592+AU596+AU599+AU602+AU591+AU579+AU600+AU601</f>
        <v>806363.48</v>
      </c>
      <c r="AV603" s="6" t="s">
        <v>508</v>
      </c>
      <c r="AW603" s="7"/>
      <c r="AX603" s="22">
        <f>AX578+AX581+AX584+AX586+AX590+AX592+AX596+AX599+AX602+AX591+AX579+AX600+AX601</f>
        <v>3294.83</v>
      </c>
      <c r="AY603" s="6" t="s">
        <v>508</v>
      </c>
      <c r="AZ603" s="7"/>
      <c r="BA603" s="22">
        <f>BA578+BA581+BA584+BA586+BA590+BA592+BA596+BA599+BA602+BA591+BA579+BA600+BA601</f>
        <v>2275800.75</v>
      </c>
      <c r="BF603" s="1" t="b">
        <f>BF576</f>
        <v>0</v>
      </c>
      <c r="BH603" s="1">
        <f t="shared" si="328"/>
        <v>0</v>
      </c>
    </row>
    <row r="604" spans="2:60" ht="14.25">
      <c r="B604" s="50"/>
      <c r="E604" s="19"/>
      <c r="H604" s="19"/>
      <c r="K604" s="19"/>
      <c r="N604" s="19"/>
      <c r="W604" s="19"/>
      <c r="X604" s="10"/>
      <c r="Z604" s="19"/>
      <c r="AV604" s="10"/>
      <c r="BH604" s="1">
        <f t="shared" si="328"/>
        <v>0</v>
      </c>
    </row>
    <row r="605" spans="2:60" ht="15" customHeight="1">
      <c r="B605" s="94" t="s">
        <v>661</v>
      </c>
      <c r="C605" s="95"/>
      <c r="D605" s="95"/>
      <c r="E605" s="90"/>
      <c r="F605" s="95"/>
      <c r="G605" s="95"/>
      <c r="H605" s="90"/>
      <c r="I605" s="95"/>
      <c r="J605" s="95"/>
      <c r="K605" s="90"/>
      <c r="L605" s="95"/>
      <c r="M605" s="95"/>
      <c r="N605" s="90"/>
      <c r="O605" s="95"/>
      <c r="P605" s="95"/>
      <c r="Q605" s="90"/>
      <c r="R605" s="95"/>
      <c r="S605" s="95"/>
      <c r="T605" s="90"/>
      <c r="U605" s="95"/>
      <c r="V605" s="95"/>
      <c r="W605" s="90"/>
      <c r="X605" s="92"/>
      <c r="Y605" s="95"/>
      <c r="Z605" s="90"/>
      <c r="AA605" s="1"/>
      <c r="AB605" s="1"/>
      <c r="AD605" s="1"/>
      <c r="AE605" s="1"/>
      <c r="AG605" s="1"/>
      <c r="AH605" s="1"/>
      <c r="AJ605" s="1"/>
      <c r="AK605" s="1"/>
      <c r="AM605" s="1"/>
      <c r="AN605" s="1"/>
      <c r="AP605" s="1"/>
      <c r="AQ605" s="1"/>
      <c r="AS605" s="1"/>
      <c r="AT605" s="1"/>
      <c r="AV605" s="10"/>
      <c r="AW605" s="1"/>
      <c r="AY605" s="1"/>
      <c r="AZ605" s="1"/>
      <c r="BF605" s="1" t="b">
        <f>IF(AND(BF607,BF608,BF610),TRUE,FALSE)</f>
        <v>0</v>
      </c>
      <c r="BH605" s="1">
        <f t="shared" si="328"/>
        <v>0</v>
      </c>
    </row>
    <row r="606" spans="1:60" s="61" customFormat="1" ht="14.25" hidden="1" outlineLevel="1">
      <c r="A606" s="61" t="s">
        <v>316</v>
      </c>
      <c r="B606" s="107" t="s">
        <v>317</v>
      </c>
      <c r="C606" s="107"/>
      <c r="D606" s="107"/>
      <c r="E606" s="108">
        <f>ROUND(AC606,round_as_displayed)</f>
        <v>0</v>
      </c>
      <c r="F606" s="107"/>
      <c r="G606" s="107"/>
      <c r="H606" s="108">
        <f>ROUND(AF606,round_as_displayed)</f>
        <v>3714</v>
      </c>
      <c r="I606" s="107"/>
      <c r="J606" s="107"/>
      <c r="K606" s="108">
        <f>ROUND(AI606,round_as_displayed)</f>
        <v>500</v>
      </c>
      <c r="L606" s="107"/>
      <c r="M606" s="107"/>
      <c r="N606" s="108">
        <f>ROUND(AL606,round_as_displayed)</f>
        <v>0</v>
      </c>
      <c r="O606" s="107"/>
      <c r="P606" s="107"/>
      <c r="Q606" s="108">
        <f>E606+H606+K606+N606</f>
        <v>4214</v>
      </c>
      <c r="R606" s="107"/>
      <c r="S606" s="107"/>
      <c r="T606" s="108">
        <f>ROUND(AR606,round_as_displayed)</f>
        <v>3714</v>
      </c>
      <c r="U606" s="107"/>
      <c r="V606" s="107"/>
      <c r="W606" s="108">
        <f>ROUND(AU606,round_as_displayed)</f>
        <v>500</v>
      </c>
      <c r="X606" s="107"/>
      <c r="Y606" s="107"/>
      <c r="Z606" s="108">
        <f>ROUND(AX606,round_as_displayed)</f>
        <v>0</v>
      </c>
      <c r="AC606" s="61">
        <v>0</v>
      </c>
      <c r="AF606" s="61">
        <v>3714.42</v>
      </c>
      <c r="AI606" s="61">
        <v>500</v>
      </c>
      <c r="AO606" s="61">
        <f>AC606+AF606+AI606+AL606</f>
        <v>4214.42</v>
      </c>
      <c r="AR606" s="61">
        <v>3714.42</v>
      </c>
      <c r="AU606" s="61">
        <v>500</v>
      </c>
      <c r="AX606" s="61">
        <v>0</v>
      </c>
      <c r="BA606" s="61">
        <f>AR606+AU606+AX606</f>
        <v>4214.42</v>
      </c>
      <c r="BC606" s="61">
        <v>0</v>
      </c>
      <c r="BD606" s="63">
        <v>0</v>
      </c>
      <c r="BE606" s="63"/>
      <c r="BF606" s="61" t="b">
        <f>IF(AND(AC606=0,AF606=0,AI606=0,AL606=0),TRUE,FALSE)</f>
        <v>0</v>
      </c>
      <c r="BH606" s="1">
        <f t="shared" si="328"/>
        <v>0</v>
      </c>
    </row>
    <row r="607" spans="1:60" ht="14.25" collapsed="1">
      <c r="A607" s="1" t="s">
        <v>662</v>
      </c>
      <c r="B607" s="50" t="s">
        <v>453</v>
      </c>
      <c r="C607" s="6" t="s">
        <v>508</v>
      </c>
      <c r="D607" s="14"/>
      <c r="E607" s="21">
        <f>ROUND(AC607,round_as_displayed)</f>
        <v>0</v>
      </c>
      <c r="F607" s="14"/>
      <c r="G607" s="14"/>
      <c r="H607" s="21">
        <f>ROUND(AF607,round_as_displayed)</f>
        <v>3714</v>
      </c>
      <c r="I607" s="14"/>
      <c r="J607" s="14"/>
      <c r="K607" s="21">
        <f>ROUND(AI607,round_as_displayed)</f>
        <v>500</v>
      </c>
      <c r="L607" s="14"/>
      <c r="M607" s="14"/>
      <c r="N607" s="21">
        <f>ROUND(AL607,round_as_displayed)</f>
        <v>0</v>
      </c>
      <c r="O607" s="14"/>
      <c r="P607" s="14"/>
      <c r="Q607" s="30">
        <f>E607+H607+K607+N607</f>
        <v>4214</v>
      </c>
      <c r="R607" s="14"/>
      <c r="S607" s="14"/>
      <c r="T607" s="21">
        <f>ROUND(AR607,round_as_displayed)</f>
        <v>3714</v>
      </c>
      <c r="U607" s="14"/>
      <c r="V607" s="14"/>
      <c r="W607" s="21">
        <f>ROUND(AU607,round_as_displayed)</f>
        <v>500</v>
      </c>
      <c r="X607" s="10"/>
      <c r="Y607" s="14"/>
      <c r="Z607" s="21">
        <f>ROUND(AX607,round_as_displayed)</f>
        <v>0</v>
      </c>
      <c r="AB607" s="14"/>
      <c r="AC607" s="39">
        <v>0</v>
      </c>
      <c r="AD607" s="14"/>
      <c r="AE607" s="14"/>
      <c r="AF607" s="26">
        <v>3714.42</v>
      </c>
      <c r="AG607" s="14"/>
      <c r="AH607" s="14"/>
      <c r="AI607" s="26">
        <v>500</v>
      </c>
      <c r="AJ607" s="14"/>
      <c r="AK607" s="14"/>
      <c r="AL607" s="26">
        <f>BC607</f>
        <v>0</v>
      </c>
      <c r="AM607" s="14"/>
      <c r="AN607" s="14"/>
      <c r="AO607" s="26">
        <f>AC607+AF607+AI607+AL607</f>
        <v>4214.42</v>
      </c>
      <c r="AP607" s="14"/>
      <c r="AQ607" s="14"/>
      <c r="AR607" s="30">
        <v>3714.42</v>
      </c>
      <c r="AS607" s="14"/>
      <c r="AT607" s="14"/>
      <c r="AU607" s="26">
        <v>500</v>
      </c>
      <c r="AV607" s="10"/>
      <c r="AW607" s="14"/>
      <c r="AX607" s="26">
        <v>0</v>
      </c>
      <c r="AY607" s="14"/>
      <c r="AZ607" s="14"/>
      <c r="BA607" s="30">
        <f>AR607+AU607+AX607</f>
        <v>4214.42</v>
      </c>
      <c r="BC607" s="1">
        <v>0</v>
      </c>
      <c r="BD607" s="1">
        <v>0</v>
      </c>
      <c r="BF607" s="1" t="b">
        <f>IF(AND(AC607=0,AF607=0,AI607=0,AL607=0),TRUE,FALSE)</f>
        <v>0</v>
      </c>
      <c r="BH607" s="1">
        <f t="shared" si="328"/>
        <v>0</v>
      </c>
    </row>
    <row r="608" spans="1:60" ht="14.25" hidden="1">
      <c r="A608" s="1" t="s">
        <v>663</v>
      </c>
      <c r="B608" s="96" t="s">
        <v>454</v>
      </c>
      <c r="C608" s="89" t="s">
        <v>508</v>
      </c>
      <c r="D608" s="97"/>
      <c r="E608" s="98">
        <f>ROUND(AC608,round_as_displayed)</f>
        <v>0</v>
      </c>
      <c r="F608" s="97"/>
      <c r="G608" s="97"/>
      <c r="H608" s="98">
        <f>ROUND(AF608,round_as_displayed)</f>
        <v>0</v>
      </c>
      <c r="I608" s="97"/>
      <c r="J608" s="97"/>
      <c r="K608" s="98">
        <f>ROUND(AI608,round_as_displayed)</f>
        <v>0</v>
      </c>
      <c r="L608" s="97"/>
      <c r="M608" s="97"/>
      <c r="N608" s="98">
        <f>ROUND(AL608,round_as_displayed)</f>
        <v>0</v>
      </c>
      <c r="O608" s="97"/>
      <c r="P608" s="97"/>
      <c r="Q608" s="99">
        <f>E608+H608+K608+N608</f>
        <v>0</v>
      </c>
      <c r="R608" s="97"/>
      <c r="S608" s="97"/>
      <c r="T608" s="98">
        <f>ROUND(AR608,round_as_displayed)</f>
        <v>0</v>
      </c>
      <c r="U608" s="97"/>
      <c r="V608" s="97"/>
      <c r="W608" s="98">
        <f>ROUND(AU608,round_as_displayed)</f>
        <v>0</v>
      </c>
      <c r="X608" s="92"/>
      <c r="Y608" s="97"/>
      <c r="Z608" s="98">
        <f>ROUND(AX608,round_as_displayed)</f>
        <v>0</v>
      </c>
      <c r="AB608" s="14"/>
      <c r="AC608" s="39">
        <v>0</v>
      </c>
      <c r="AD608" s="14"/>
      <c r="AE608" s="14"/>
      <c r="AF608" s="26">
        <v>0</v>
      </c>
      <c r="AG608" s="14"/>
      <c r="AH608" s="14"/>
      <c r="AI608" s="26">
        <v>0</v>
      </c>
      <c r="AJ608" s="14"/>
      <c r="AK608" s="14"/>
      <c r="AL608" s="26">
        <f>BC608</f>
        <v>0</v>
      </c>
      <c r="AM608" s="14"/>
      <c r="AN608" s="14"/>
      <c r="AO608" s="26">
        <f>AC608+AF608+AI608+AL608</f>
        <v>0</v>
      </c>
      <c r="AP608" s="14"/>
      <c r="AQ608" s="14"/>
      <c r="AR608" s="30">
        <v>0</v>
      </c>
      <c r="AS608" s="14"/>
      <c r="AT608" s="14"/>
      <c r="AU608" s="26">
        <v>0</v>
      </c>
      <c r="AV608" s="10"/>
      <c r="AW608" s="14"/>
      <c r="AX608" s="26">
        <v>0</v>
      </c>
      <c r="AY608" s="14"/>
      <c r="AZ608" s="14"/>
      <c r="BA608" s="30">
        <f>AR608+AU608+AX608</f>
        <v>0</v>
      </c>
      <c r="BC608" s="1">
        <v>0</v>
      </c>
      <c r="BD608" s="1">
        <v>0</v>
      </c>
      <c r="BF608" s="1" t="b">
        <f>IF(AND(AC608=0,AF608=0,AI608=0,AL608=0),TRUE,FALSE)</f>
        <v>1</v>
      </c>
      <c r="BH608" s="1">
        <f t="shared" si="328"/>
        <v>0</v>
      </c>
    </row>
    <row r="609" spans="1:60" s="61" customFormat="1" ht="14.25" hidden="1" outlineLevel="1">
      <c r="A609" s="61" t="s">
        <v>318</v>
      </c>
      <c r="B609" s="107" t="s">
        <v>319</v>
      </c>
      <c r="C609" s="107"/>
      <c r="D609" s="107"/>
      <c r="E609" s="108">
        <f>ROUND(AC609,round_as_displayed)</f>
        <v>0</v>
      </c>
      <c r="F609" s="107"/>
      <c r="G609" s="107"/>
      <c r="H609" s="108">
        <f>ROUND(AF609,round_as_displayed)</f>
        <v>5093</v>
      </c>
      <c r="I609" s="107"/>
      <c r="J609" s="107"/>
      <c r="K609" s="108">
        <f>ROUND(AI609,round_as_displayed)</f>
        <v>0</v>
      </c>
      <c r="L609" s="107"/>
      <c r="M609" s="107"/>
      <c r="N609" s="108">
        <f>ROUND(AL609,round_as_displayed)</f>
        <v>0</v>
      </c>
      <c r="O609" s="107"/>
      <c r="P609" s="107"/>
      <c r="Q609" s="108">
        <f>E609+H609+K609+N609</f>
        <v>5093</v>
      </c>
      <c r="R609" s="107"/>
      <c r="S609" s="107"/>
      <c r="T609" s="108">
        <f>ROUND(AR609,round_as_displayed)</f>
        <v>5093</v>
      </c>
      <c r="U609" s="107"/>
      <c r="V609" s="107"/>
      <c r="W609" s="108">
        <f>ROUND(AU609,round_as_displayed)</f>
        <v>0</v>
      </c>
      <c r="X609" s="107"/>
      <c r="Y609" s="107"/>
      <c r="Z609" s="108">
        <f>ROUND(AX609,round_as_displayed)</f>
        <v>0</v>
      </c>
      <c r="AC609" s="61">
        <v>0</v>
      </c>
      <c r="AF609" s="61">
        <v>5093.34</v>
      </c>
      <c r="AI609" s="61">
        <v>0</v>
      </c>
      <c r="AO609" s="61">
        <f>AC609+AF609+AI609+AL609</f>
        <v>5093.34</v>
      </c>
      <c r="AR609" s="61">
        <v>5093.34</v>
      </c>
      <c r="AU609" s="61">
        <v>0</v>
      </c>
      <c r="AX609" s="61">
        <v>0</v>
      </c>
      <c r="BA609" s="61">
        <f>AR609+AU609+AX609</f>
        <v>5093.34</v>
      </c>
      <c r="BC609" s="61">
        <v>0</v>
      </c>
      <c r="BD609" s="63">
        <v>0</v>
      </c>
      <c r="BE609" s="63"/>
      <c r="BF609" s="61" t="b">
        <f>IF(AND(AC609=0,AF609=0,AI609=0,AL609=0),TRUE,FALSE)</f>
        <v>0</v>
      </c>
      <c r="BH609" s="1">
        <f t="shared" si="328"/>
        <v>0</v>
      </c>
    </row>
    <row r="610" spans="1:60" ht="14.25" collapsed="1">
      <c r="A610" s="1" t="s">
        <v>664</v>
      </c>
      <c r="B610" s="96" t="s">
        <v>455</v>
      </c>
      <c r="C610" s="89" t="s">
        <v>508</v>
      </c>
      <c r="D610" s="97"/>
      <c r="E610" s="98">
        <f>ROUND(AC610,round_as_displayed)</f>
        <v>0</v>
      </c>
      <c r="F610" s="97"/>
      <c r="G610" s="97"/>
      <c r="H610" s="98">
        <f>ROUND(AF610,round_as_displayed)</f>
        <v>5093</v>
      </c>
      <c r="I610" s="97"/>
      <c r="J610" s="97"/>
      <c r="K610" s="98">
        <f>ROUND(AI610,round_as_displayed)</f>
        <v>0</v>
      </c>
      <c r="L610" s="97"/>
      <c r="M610" s="97"/>
      <c r="N610" s="98">
        <f>ROUND(AL610,round_as_displayed)</f>
        <v>0</v>
      </c>
      <c r="O610" s="97"/>
      <c r="P610" s="97"/>
      <c r="Q610" s="99">
        <f>E610+H610+K610+N610</f>
        <v>5093</v>
      </c>
      <c r="R610" s="97"/>
      <c r="S610" s="97"/>
      <c r="T610" s="98">
        <f>ROUND(AR610,round_as_displayed)</f>
        <v>5093</v>
      </c>
      <c r="U610" s="97"/>
      <c r="V610" s="97"/>
      <c r="W610" s="98">
        <f>ROUND(AU610,round_as_displayed)</f>
        <v>0</v>
      </c>
      <c r="X610" s="92"/>
      <c r="Y610" s="97"/>
      <c r="Z610" s="98">
        <f>ROUND(AX610,round_as_displayed)</f>
        <v>0</v>
      </c>
      <c r="AB610" s="14"/>
      <c r="AC610" s="39">
        <v>0</v>
      </c>
      <c r="AD610" s="14"/>
      <c r="AE610" s="14"/>
      <c r="AF610" s="26">
        <v>5093.34</v>
      </c>
      <c r="AG610" s="14"/>
      <c r="AH610" s="14"/>
      <c r="AI610" s="26">
        <v>0</v>
      </c>
      <c r="AJ610" s="14"/>
      <c r="AK610" s="14"/>
      <c r="AL610" s="26">
        <f>BC610</f>
        <v>0</v>
      </c>
      <c r="AM610" s="14"/>
      <c r="AN610" s="14"/>
      <c r="AO610" s="26">
        <f>AC610+AF610+AI610+AL610</f>
        <v>5093.34</v>
      </c>
      <c r="AP610" s="14"/>
      <c r="AQ610" s="14"/>
      <c r="AR610" s="30">
        <v>5093.34</v>
      </c>
      <c r="AS610" s="14"/>
      <c r="AT610" s="14"/>
      <c r="AU610" s="26">
        <v>0</v>
      </c>
      <c r="AV610" s="10"/>
      <c r="AW610" s="14"/>
      <c r="AX610" s="26">
        <v>0</v>
      </c>
      <c r="AY610" s="14"/>
      <c r="AZ610" s="14"/>
      <c r="BA610" s="30">
        <f>AR610+AU610+AX610</f>
        <v>5093.34</v>
      </c>
      <c r="BC610" s="1">
        <v>0</v>
      </c>
      <c r="BD610" s="1">
        <v>0</v>
      </c>
      <c r="BF610" s="1" t="b">
        <f>IF(AND(AC610=0,AF610=0,AI610=0,AL610=0),TRUE,FALSE)</f>
        <v>0</v>
      </c>
      <c r="BH610" s="1">
        <f t="shared" si="328"/>
        <v>0</v>
      </c>
    </row>
    <row r="611" spans="2:60" ht="14.25">
      <c r="B611" s="56" t="s">
        <v>909</v>
      </c>
      <c r="C611" s="6" t="s">
        <v>508</v>
      </c>
      <c r="D611" s="7"/>
      <c r="E611" s="22">
        <f>E607+E608+E610</f>
        <v>0</v>
      </c>
      <c r="F611" s="6" t="s">
        <v>508</v>
      </c>
      <c r="G611" s="7"/>
      <c r="H611" s="22">
        <f>H607+H608+H610</f>
        <v>8807</v>
      </c>
      <c r="I611" s="6" t="s">
        <v>508</v>
      </c>
      <c r="J611" s="7"/>
      <c r="K611" s="22">
        <f>K607+K608+K610</f>
        <v>500</v>
      </c>
      <c r="L611" s="6" t="s">
        <v>508</v>
      </c>
      <c r="M611" s="7"/>
      <c r="N611" s="22">
        <f>N607+N608+N610</f>
        <v>0</v>
      </c>
      <c r="O611" s="6" t="s">
        <v>508</v>
      </c>
      <c r="P611" s="7"/>
      <c r="Q611" s="22">
        <f>Q607+Q608+Q610</f>
        <v>9307</v>
      </c>
      <c r="R611" s="6" t="s">
        <v>508</v>
      </c>
      <c r="S611" s="7"/>
      <c r="T611" s="22">
        <f>T607+T608+T610</f>
        <v>8807</v>
      </c>
      <c r="U611" s="6" t="s">
        <v>508</v>
      </c>
      <c r="V611" s="7"/>
      <c r="W611" s="22">
        <f>W607+W608+W610</f>
        <v>500</v>
      </c>
      <c r="X611" s="6" t="s">
        <v>508</v>
      </c>
      <c r="Y611" s="7"/>
      <c r="Z611" s="22">
        <f>Z607+Z608+Z610</f>
        <v>0</v>
      </c>
      <c r="AA611" s="6" t="s">
        <v>508</v>
      </c>
      <c r="AB611" s="7"/>
      <c r="AC611" s="22">
        <f>AC607+AC608+AC610</f>
        <v>0</v>
      </c>
      <c r="AD611" s="6" t="s">
        <v>508</v>
      </c>
      <c r="AE611" s="7"/>
      <c r="AF611" s="22">
        <f>AF607+AF608+AF610</f>
        <v>8807.76</v>
      </c>
      <c r="AG611" s="6" t="s">
        <v>508</v>
      </c>
      <c r="AH611" s="7"/>
      <c r="AI611" s="22">
        <f>AI607+AI608+AI610</f>
        <v>500</v>
      </c>
      <c r="AJ611" s="6" t="s">
        <v>508</v>
      </c>
      <c r="AK611" s="7"/>
      <c r="AL611" s="22">
        <f>AL607+AL608+AL610</f>
        <v>0</v>
      </c>
      <c r="AM611" s="6" t="s">
        <v>508</v>
      </c>
      <c r="AN611" s="7"/>
      <c r="AO611" s="22">
        <f>AO607+AO608+AO610</f>
        <v>9307.76</v>
      </c>
      <c r="AP611" s="6" t="s">
        <v>508</v>
      </c>
      <c r="AQ611" s="7"/>
      <c r="AR611" s="22">
        <f>AR607+AR608+AR610</f>
        <v>8807.76</v>
      </c>
      <c r="AS611" s="6" t="s">
        <v>508</v>
      </c>
      <c r="AT611" s="7"/>
      <c r="AU611" s="22">
        <f>AU607+AU608+AU610</f>
        <v>500</v>
      </c>
      <c r="AV611" s="6" t="s">
        <v>508</v>
      </c>
      <c r="AW611" s="7"/>
      <c r="AX611" s="22">
        <f>AX607+AX608+AX610</f>
        <v>0</v>
      </c>
      <c r="AY611" s="6" t="s">
        <v>508</v>
      </c>
      <c r="AZ611" s="7"/>
      <c r="BA611" s="22">
        <f>BA607+BA608+BA610</f>
        <v>9307.76</v>
      </c>
      <c r="BF611" s="1" t="b">
        <f>BF605</f>
        <v>0</v>
      </c>
      <c r="BH611" s="1">
        <f t="shared" si="328"/>
        <v>0</v>
      </c>
    </row>
    <row r="612" spans="2:60" ht="14.25" hidden="1">
      <c r="B612" s="101"/>
      <c r="C612" s="89"/>
      <c r="D612" s="97"/>
      <c r="E612" s="98"/>
      <c r="F612" s="97"/>
      <c r="G612" s="97"/>
      <c r="H612" s="98"/>
      <c r="I612" s="97"/>
      <c r="J612" s="97"/>
      <c r="K612" s="98"/>
      <c r="L612" s="97"/>
      <c r="M612" s="97"/>
      <c r="N612" s="98"/>
      <c r="O612" s="97"/>
      <c r="P612" s="97"/>
      <c r="Q612" s="98"/>
      <c r="R612" s="97"/>
      <c r="S612" s="97"/>
      <c r="T612" s="98"/>
      <c r="U612" s="97"/>
      <c r="V612" s="97"/>
      <c r="W612" s="98"/>
      <c r="X612" s="97"/>
      <c r="Y612" s="97"/>
      <c r="Z612" s="98"/>
      <c r="AA612" s="14"/>
      <c r="AB612" s="14"/>
      <c r="AC612" s="21"/>
      <c r="AD612" s="14"/>
      <c r="AE612" s="14"/>
      <c r="AF612" s="21"/>
      <c r="AG612" s="14"/>
      <c r="AH612" s="14"/>
      <c r="AI612" s="21"/>
      <c r="AJ612" s="14"/>
      <c r="AK612" s="14"/>
      <c r="AL612" s="21"/>
      <c r="AM612" s="14"/>
      <c r="AN612" s="14"/>
      <c r="AO612" s="21"/>
      <c r="AP612" s="14"/>
      <c r="AQ612" s="14"/>
      <c r="AR612" s="21"/>
      <c r="AS612" s="14"/>
      <c r="AT612" s="14"/>
      <c r="AU612" s="21"/>
      <c r="AV612" s="14"/>
      <c r="AW612" s="14"/>
      <c r="AX612" s="21"/>
      <c r="AY612" s="14"/>
      <c r="AZ612" s="14"/>
      <c r="BA612" s="21"/>
      <c r="BB612" s="45"/>
      <c r="BC612" s="45"/>
      <c r="BD612" s="45"/>
      <c r="BE612" s="45"/>
      <c r="BH612" s="1">
        <f t="shared" si="328"/>
        <v>0</v>
      </c>
    </row>
    <row r="613" spans="1:60" ht="14.25" hidden="1">
      <c r="A613" s="1" t="s">
        <v>52</v>
      </c>
      <c r="B613" s="118" t="s">
        <v>51</v>
      </c>
      <c r="C613" s="89" t="s">
        <v>508</v>
      </c>
      <c r="D613" s="106"/>
      <c r="E613" s="119">
        <f>ROUND(AC613,round_as_displayed)</f>
        <v>0</v>
      </c>
      <c r="F613" s="89"/>
      <c r="G613" s="106"/>
      <c r="H613" s="119">
        <f>ROUND(AF613,round_as_displayed)</f>
        <v>0</v>
      </c>
      <c r="I613" s="89"/>
      <c r="J613" s="106"/>
      <c r="K613" s="119">
        <f>ROUND(AI613,round_as_displayed)</f>
        <v>0</v>
      </c>
      <c r="L613" s="89"/>
      <c r="M613" s="106"/>
      <c r="N613" s="119">
        <f>ROUND(AL613,round_as_displayed)</f>
        <v>0</v>
      </c>
      <c r="O613" s="89"/>
      <c r="P613" s="106"/>
      <c r="Q613" s="120">
        <f>E613+H613+K613+N613</f>
        <v>0</v>
      </c>
      <c r="R613" s="89"/>
      <c r="S613" s="106"/>
      <c r="T613" s="119">
        <f>ROUND(AR613,round_as_displayed)</f>
        <v>0</v>
      </c>
      <c r="U613" s="89"/>
      <c r="V613" s="106"/>
      <c r="W613" s="119">
        <f>ROUND(AU613,round_as_displayed)</f>
        <v>0</v>
      </c>
      <c r="X613" s="92"/>
      <c r="Y613" s="106"/>
      <c r="Z613" s="119">
        <f>ROUND(AX613,round_as_displayed)</f>
        <v>0</v>
      </c>
      <c r="AB613" s="49"/>
      <c r="AC613" s="41">
        <v>0</v>
      </c>
      <c r="AE613" s="49"/>
      <c r="AF613" s="27">
        <v>0</v>
      </c>
      <c r="AH613" s="49"/>
      <c r="AI613" s="27">
        <v>0</v>
      </c>
      <c r="AK613" s="49"/>
      <c r="AL613" s="27">
        <f>BC613</f>
        <v>0</v>
      </c>
      <c r="AN613" s="49"/>
      <c r="AO613" s="27">
        <f>AC613+AF613+AI613+AL613</f>
        <v>0</v>
      </c>
      <c r="AQ613" s="49"/>
      <c r="AR613" s="31">
        <v>0</v>
      </c>
      <c r="AT613" s="49"/>
      <c r="AU613" s="27">
        <v>0</v>
      </c>
      <c r="AV613" s="10"/>
      <c r="AW613" s="49"/>
      <c r="AX613" s="27">
        <v>0</v>
      </c>
      <c r="AZ613" s="49"/>
      <c r="BA613" s="31">
        <f>AR613+AU613+AX613</f>
        <v>0</v>
      </c>
      <c r="BC613" s="1">
        <v>0</v>
      </c>
      <c r="BD613" s="1">
        <v>0</v>
      </c>
      <c r="BF613" s="1" t="b">
        <f>IF(AND(AC613=0,AF613=0,AI613=0,AL613=0),TRUE,FALSE)</f>
        <v>1</v>
      </c>
      <c r="BH613" s="1">
        <f t="shared" si="328"/>
        <v>0</v>
      </c>
    </row>
    <row r="614" spans="2:60" ht="14.25">
      <c r="B614" s="114" t="s">
        <v>20</v>
      </c>
      <c r="C614" s="89" t="s">
        <v>508</v>
      </c>
      <c r="D614" s="106"/>
      <c r="E614" s="119">
        <f>SUM(E565+E574+E603+E611)+E613</f>
        <v>20502</v>
      </c>
      <c r="F614" s="89"/>
      <c r="G614" s="106"/>
      <c r="H614" s="119">
        <f>SUM(H565+H574+H603+H611)+H613</f>
        <v>164071</v>
      </c>
      <c r="I614" s="89"/>
      <c r="J614" s="106"/>
      <c r="K614" s="119">
        <f>SUM(K565+K574+K603+K611)+K613</f>
        <v>9506</v>
      </c>
      <c r="L614" s="89"/>
      <c r="M614" s="106"/>
      <c r="N614" s="119">
        <f>SUM(N565+N574+N603+N611)+N613</f>
        <v>2795231</v>
      </c>
      <c r="O614" s="89"/>
      <c r="P614" s="106"/>
      <c r="Q614" s="119">
        <f>SUM(Q565+Q574+Q603+Q611)+Q613</f>
        <v>2989310</v>
      </c>
      <c r="R614" s="89"/>
      <c r="S614" s="106"/>
      <c r="T614" s="119">
        <f>SUM(T565+T574+T603+T611)+T613</f>
        <v>1865505</v>
      </c>
      <c r="U614" s="89"/>
      <c r="V614" s="106"/>
      <c r="W614" s="119">
        <f>SUM(W565+W574+W603+W611)+W613</f>
        <v>1120510</v>
      </c>
      <c r="X614" s="92"/>
      <c r="Y614" s="106"/>
      <c r="Z614" s="119">
        <f>SUM(Z565+Z574+Z603+Z611)+Z613</f>
        <v>3295</v>
      </c>
      <c r="AB614" s="49"/>
      <c r="AC614" s="23">
        <f>SUM(AC565+AC574+AC603+AC611)+AC613</f>
        <v>20501.98</v>
      </c>
      <c r="AE614" s="49"/>
      <c r="AF614" s="23">
        <f>SUM(AF565+AF574+AF603+AF611)+AF613</f>
        <v>156374.33000000002</v>
      </c>
      <c r="AH614" s="49"/>
      <c r="AI614" s="23">
        <f>SUM(AI565+AI574+AI603+AI611)+AI613</f>
        <v>9506.2</v>
      </c>
      <c r="AK614" s="49"/>
      <c r="AL614" s="23">
        <f>SUM(AL565+AL574+AL603+AL611)+AL613</f>
        <v>2237183.08</v>
      </c>
      <c r="AN614" s="49"/>
      <c r="AO614" s="23">
        <f>SUM(AO565+AO574+AO603+AO611)+AO613</f>
        <v>2423565.59</v>
      </c>
      <c r="AQ614" s="49"/>
      <c r="AR614" s="23">
        <f>SUM(AR565+AR574+AR603+AR611)+AR613</f>
        <v>1581407.28</v>
      </c>
      <c r="AT614" s="49"/>
      <c r="AU614" s="23">
        <f>SUM(AU565+AU574+AU603+AU611)+AU613</f>
        <v>838863.48</v>
      </c>
      <c r="AV614" s="10"/>
      <c r="AW614" s="49"/>
      <c r="AX614" s="23">
        <f>SUM(AX565+AX574+AX603+AX611)+AX613</f>
        <v>3294.83</v>
      </c>
      <c r="AZ614" s="49"/>
      <c r="BA614" s="23">
        <f>SUM(BA565+BA574+BA603+BA611)+BA613</f>
        <v>2423565.59</v>
      </c>
      <c r="BH614" s="1">
        <f t="shared" si="328"/>
        <v>0</v>
      </c>
    </row>
    <row r="615" spans="2:60" ht="14.25">
      <c r="B615" s="50"/>
      <c r="E615" s="19"/>
      <c r="H615" s="19"/>
      <c r="K615" s="19"/>
      <c r="N615" s="19"/>
      <c r="W615" s="19"/>
      <c r="X615" s="10"/>
      <c r="Z615" s="19"/>
      <c r="AV615" s="10"/>
      <c r="BH615" s="1">
        <f t="shared" si="328"/>
        <v>0</v>
      </c>
    </row>
    <row r="616" spans="2:60" ht="15" customHeight="1">
      <c r="B616" s="115" t="s">
        <v>665</v>
      </c>
      <c r="C616" s="95"/>
      <c r="D616" s="95"/>
      <c r="E616" s="90"/>
      <c r="F616" s="95"/>
      <c r="G616" s="95"/>
      <c r="H616" s="90"/>
      <c r="I616" s="95"/>
      <c r="J616" s="95"/>
      <c r="K616" s="90"/>
      <c r="L616" s="95"/>
      <c r="M616" s="95"/>
      <c r="N616" s="90"/>
      <c r="O616" s="95"/>
      <c r="P616" s="95"/>
      <c r="Q616" s="90"/>
      <c r="R616" s="95"/>
      <c r="S616" s="95"/>
      <c r="T616" s="90"/>
      <c r="U616" s="95"/>
      <c r="V616" s="95"/>
      <c r="W616" s="90"/>
      <c r="X616" s="92"/>
      <c r="Y616" s="95"/>
      <c r="Z616" s="90"/>
      <c r="AA616" s="1"/>
      <c r="AB616" s="1"/>
      <c r="AD616" s="1"/>
      <c r="AE616" s="1"/>
      <c r="AG616" s="1"/>
      <c r="AH616" s="1"/>
      <c r="AJ616" s="1"/>
      <c r="AK616" s="1"/>
      <c r="AM616" s="1"/>
      <c r="AN616" s="1"/>
      <c r="AP616" s="1"/>
      <c r="AQ616" s="1"/>
      <c r="AS616" s="1"/>
      <c r="AT616" s="1"/>
      <c r="AV616" s="10"/>
      <c r="AW616" s="1"/>
      <c r="AY616" s="1"/>
      <c r="AZ616" s="1"/>
      <c r="BH616" s="1">
        <f t="shared" si="328"/>
        <v>0</v>
      </c>
    </row>
    <row r="617" spans="2:60" ht="15" customHeight="1">
      <c r="B617" s="51" t="s">
        <v>675</v>
      </c>
      <c r="C617" s="1"/>
      <c r="D617" s="1"/>
      <c r="E617" s="19"/>
      <c r="F617" s="1"/>
      <c r="G617" s="1"/>
      <c r="H617" s="19"/>
      <c r="I617" s="1"/>
      <c r="J617" s="1"/>
      <c r="K617" s="19"/>
      <c r="L617" s="1"/>
      <c r="M617" s="1"/>
      <c r="N617" s="19"/>
      <c r="O617" s="1"/>
      <c r="P617" s="1"/>
      <c r="R617" s="1"/>
      <c r="S617" s="1"/>
      <c r="U617" s="1"/>
      <c r="V617" s="1"/>
      <c r="W617" s="19"/>
      <c r="X617" s="10"/>
      <c r="Y617" s="1"/>
      <c r="Z617" s="19"/>
      <c r="AA617" s="1"/>
      <c r="AB617" s="1"/>
      <c r="AD617" s="1"/>
      <c r="AE617" s="1"/>
      <c r="AG617" s="1"/>
      <c r="AH617" s="1"/>
      <c r="AJ617" s="1"/>
      <c r="AK617" s="1"/>
      <c r="AM617" s="1"/>
      <c r="AN617" s="1"/>
      <c r="AP617" s="1"/>
      <c r="AQ617" s="1"/>
      <c r="AS617" s="1"/>
      <c r="AT617" s="1"/>
      <c r="AV617" s="10"/>
      <c r="AW617" s="1"/>
      <c r="AY617" s="1"/>
      <c r="AZ617" s="1"/>
      <c r="BF617" s="1" t="b">
        <f>IF(AND(BF619,BF620,BF621,BF622,BF623,BF625),TRUE,FALSE)</f>
        <v>0</v>
      </c>
      <c r="BH617" s="1">
        <f t="shared" si="328"/>
        <v>0</v>
      </c>
    </row>
    <row r="618" spans="1:60" s="61" customFormat="1" ht="14.25" hidden="1" outlineLevel="1">
      <c r="A618" s="61" t="s">
        <v>320</v>
      </c>
      <c r="B618" s="107" t="s">
        <v>321</v>
      </c>
      <c r="C618" s="107"/>
      <c r="D618" s="107"/>
      <c r="E618" s="108">
        <f>ROUND(AC618,round_as_displayed)</f>
        <v>0</v>
      </c>
      <c r="F618" s="107"/>
      <c r="G618" s="107"/>
      <c r="H618" s="108">
        <f>ROUND(AF618,round_as_displayed)</f>
        <v>3792</v>
      </c>
      <c r="I618" s="107"/>
      <c r="J618" s="107"/>
      <c r="K618" s="108">
        <f>ROUND(AI618,round_as_displayed)</f>
        <v>0</v>
      </c>
      <c r="L618" s="107"/>
      <c r="M618" s="107"/>
      <c r="N618" s="108">
        <f>ROUND(AL618,round_as_displayed)</f>
        <v>0</v>
      </c>
      <c r="O618" s="107"/>
      <c r="P618" s="107"/>
      <c r="Q618" s="108">
        <f>E618+H618+K618+N618</f>
        <v>3792</v>
      </c>
      <c r="R618" s="107"/>
      <c r="S618" s="107"/>
      <c r="T618" s="108">
        <f>ROUND(AR618,round_as_displayed)</f>
        <v>3792</v>
      </c>
      <c r="U618" s="107"/>
      <c r="V618" s="107"/>
      <c r="W618" s="108">
        <f>ROUND(AU618,round_as_displayed)</f>
        <v>0</v>
      </c>
      <c r="X618" s="107"/>
      <c r="Y618" s="107"/>
      <c r="Z618" s="108">
        <f>ROUND(AX618,round_as_displayed)</f>
        <v>0</v>
      </c>
      <c r="AC618" s="61">
        <v>0</v>
      </c>
      <c r="AF618" s="61">
        <v>3791.95</v>
      </c>
      <c r="AI618" s="61">
        <v>0</v>
      </c>
      <c r="AO618" s="61">
        <f>AC618+AF618+AI618+AL618</f>
        <v>3791.95</v>
      </c>
      <c r="AR618" s="61">
        <v>3791.95</v>
      </c>
      <c r="AU618" s="61">
        <v>0</v>
      </c>
      <c r="AX618" s="61">
        <v>0</v>
      </c>
      <c r="BA618" s="61">
        <f>AR618+AU618+AX618</f>
        <v>3791.95</v>
      </c>
      <c r="BC618" s="61">
        <v>0</v>
      </c>
      <c r="BD618" s="63">
        <v>0</v>
      </c>
      <c r="BE618" s="63"/>
      <c r="BF618" s="61" t="b">
        <f>IF(AND(AC618=0,AF618=0,AI618=0,AL618=0),TRUE,FALSE)</f>
        <v>0</v>
      </c>
      <c r="BH618" s="1">
        <f t="shared" si="328"/>
        <v>0</v>
      </c>
    </row>
    <row r="619" spans="1:60" ht="14.25" collapsed="1">
      <c r="A619" s="1" t="s">
        <v>676</v>
      </c>
      <c r="B619" s="96" t="s">
        <v>452</v>
      </c>
      <c r="C619" s="89" t="s">
        <v>508</v>
      </c>
      <c r="D619" s="97"/>
      <c r="E619" s="98">
        <f aca="true" t="shared" si="330" ref="E619:E625">ROUND(AC619,round_as_displayed)</f>
        <v>0</v>
      </c>
      <c r="F619" s="89"/>
      <c r="G619" s="97"/>
      <c r="H619" s="98">
        <f aca="true" t="shared" si="331" ref="H619:H625">ROUND(AF619,round_as_displayed)</f>
        <v>3792</v>
      </c>
      <c r="I619" s="89"/>
      <c r="J619" s="97"/>
      <c r="K619" s="98">
        <f aca="true" t="shared" si="332" ref="K619:K625">ROUND(AI619,round_as_displayed)</f>
        <v>0</v>
      </c>
      <c r="L619" s="89"/>
      <c r="M619" s="97"/>
      <c r="N619" s="98">
        <f aca="true" t="shared" si="333" ref="N619:N625">ROUND(AL619,round_as_displayed)</f>
        <v>0</v>
      </c>
      <c r="O619" s="89"/>
      <c r="P619" s="97"/>
      <c r="Q619" s="99">
        <f aca="true" t="shared" si="334" ref="Q619:Q625">E619+H619+K619+N619</f>
        <v>3792</v>
      </c>
      <c r="R619" s="89"/>
      <c r="S619" s="97"/>
      <c r="T619" s="98">
        <f aca="true" t="shared" si="335" ref="T619:T625">ROUND(AR619,round_as_displayed)</f>
        <v>3792</v>
      </c>
      <c r="U619" s="89"/>
      <c r="V619" s="97"/>
      <c r="W619" s="98">
        <f aca="true" t="shared" si="336" ref="W619:W625">ROUND(AU619,round_as_displayed)</f>
        <v>0</v>
      </c>
      <c r="X619" s="92"/>
      <c r="Y619" s="97"/>
      <c r="Z619" s="98">
        <f aca="true" t="shared" si="337" ref="Z619:Z625">ROUND(AX619,round_as_displayed)</f>
        <v>0</v>
      </c>
      <c r="AB619" s="14"/>
      <c r="AC619" s="39">
        <v>0</v>
      </c>
      <c r="AE619" s="14"/>
      <c r="AF619" s="26">
        <v>3791.95</v>
      </c>
      <c r="AH619" s="14"/>
      <c r="AI619" s="26">
        <v>0</v>
      </c>
      <c r="AK619" s="14"/>
      <c r="AL619" s="26">
        <f aca="true" t="shared" si="338" ref="AL619:AL625">BC619</f>
        <v>0</v>
      </c>
      <c r="AN619" s="14"/>
      <c r="AO619" s="26">
        <f aca="true" t="shared" si="339" ref="AO619:AO625">AC619+AF619+AI619+AL619</f>
        <v>3791.95</v>
      </c>
      <c r="AQ619" s="14"/>
      <c r="AR619" s="30">
        <v>3791.95</v>
      </c>
      <c r="AT619" s="14"/>
      <c r="AU619" s="26">
        <v>0</v>
      </c>
      <c r="AV619" s="10"/>
      <c r="AW619" s="14"/>
      <c r="AX619" s="26">
        <v>0</v>
      </c>
      <c r="AZ619" s="14"/>
      <c r="BA619" s="30">
        <f aca="true" t="shared" si="340" ref="BA619:BA625">AR619+AU619+AX619</f>
        <v>3791.95</v>
      </c>
      <c r="BC619" s="1">
        <v>0</v>
      </c>
      <c r="BD619" s="1">
        <v>0</v>
      </c>
      <c r="BF619" s="1" t="b">
        <f aca="true" t="shared" si="341" ref="BF619:BF625">IF(AND(AC619=0,AF619=0,AI619=0,AL619=0),TRUE,FALSE)</f>
        <v>0</v>
      </c>
      <c r="BH619" s="1">
        <f t="shared" si="328"/>
        <v>0</v>
      </c>
    </row>
    <row r="620" spans="1:60" ht="15" customHeight="1" hidden="1">
      <c r="A620" s="1" t="s">
        <v>854</v>
      </c>
      <c r="B620" s="96" t="s">
        <v>855</v>
      </c>
      <c r="C620" s="89" t="s">
        <v>508</v>
      </c>
      <c r="D620" s="97"/>
      <c r="E620" s="98">
        <f t="shared" si="330"/>
        <v>0</v>
      </c>
      <c r="F620" s="97"/>
      <c r="G620" s="97"/>
      <c r="H620" s="98">
        <f t="shared" si="331"/>
        <v>0</v>
      </c>
      <c r="I620" s="97"/>
      <c r="J620" s="97"/>
      <c r="K620" s="98">
        <f t="shared" si="332"/>
        <v>0</v>
      </c>
      <c r="L620" s="97"/>
      <c r="M620" s="97"/>
      <c r="N620" s="98">
        <f t="shared" si="333"/>
        <v>0</v>
      </c>
      <c r="O620" s="97"/>
      <c r="P620" s="97"/>
      <c r="Q620" s="99">
        <f t="shared" si="334"/>
        <v>0</v>
      </c>
      <c r="R620" s="97"/>
      <c r="S620" s="97"/>
      <c r="T620" s="98">
        <f t="shared" si="335"/>
        <v>0</v>
      </c>
      <c r="U620" s="97"/>
      <c r="V620" s="97"/>
      <c r="W620" s="98">
        <f t="shared" si="336"/>
        <v>0</v>
      </c>
      <c r="X620" s="92"/>
      <c r="Y620" s="97"/>
      <c r="Z620" s="98">
        <f t="shared" si="337"/>
        <v>0</v>
      </c>
      <c r="AB620" s="14"/>
      <c r="AC620" s="39">
        <v>0</v>
      </c>
      <c r="AD620" s="14"/>
      <c r="AE620" s="14"/>
      <c r="AF620" s="26">
        <v>0</v>
      </c>
      <c r="AG620" s="14"/>
      <c r="AH620" s="14"/>
      <c r="AI620" s="26">
        <v>0</v>
      </c>
      <c r="AJ620" s="14"/>
      <c r="AK620" s="14"/>
      <c r="AL620" s="26">
        <f t="shared" si="338"/>
        <v>0</v>
      </c>
      <c r="AM620" s="14"/>
      <c r="AN620" s="14"/>
      <c r="AO620" s="26">
        <f t="shared" si="339"/>
        <v>0</v>
      </c>
      <c r="AP620" s="14"/>
      <c r="AQ620" s="14"/>
      <c r="AR620" s="30">
        <v>0</v>
      </c>
      <c r="AS620" s="14"/>
      <c r="AT620" s="14"/>
      <c r="AU620" s="26">
        <v>0</v>
      </c>
      <c r="AV620" s="10"/>
      <c r="AW620" s="14"/>
      <c r="AX620" s="26">
        <v>0</v>
      </c>
      <c r="AY620" s="14"/>
      <c r="AZ620" s="14"/>
      <c r="BA620" s="30">
        <f t="shared" si="340"/>
        <v>0</v>
      </c>
      <c r="BC620" s="1">
        <v>0</v>
      </c>
      <c r="BD620" s="1">
        <v>0</v>
      </c>
      <c r="BF620" s="1" t="b">
        <f t="shared" si="341"/>
        <v>1</v>
      </c>
      <c r="BH620" s="1">
        <f t="shared" si="328"/>
        <v>0</v>
      </c>
    </row>
    <row r="621" spans="1:60" ht="14.25" hidden="1">
      <c r="A621" s="1" t="s">
        <v>677</v>
      </c>
      <c r="B621" s="96" t="s">
        <v>456</v>
      </c>
      <c r="C621" s="89" t="s">
        <v>508</v>
      </c>
      <c r="D621" s="97"/>
      <c r="E621" s="98">
        <f t="shared" si="330"/>
        <v>0</v>
      </c>
      <c r="F621" s="89"/>
      <c r="G621" s="97"/>
      <c r="H621" s="98">
        <f t="shared" si="331"/>
        <v>0</v>
      </c>
      <c r="I621" s="89"/>
      <c r="J621" s="97"/>
      <c r="K621" s="98">
        <f t="shared" si="332"/>
        <v>0</v>
      </c>
      <c r="L621" s="89"/>
      <c r="M621" s="97"/>
      <c r="N621" s="98">
        <f t="shared" si="333"/>
        <v>0</v>
      </c>
      <c r="O621" s="89"/>
      <c r="P621" s="97"/>
      <c r="Q621" s="99">
        <f t="shared" si="334"/>
        <v>0</v>
      </c>
      <c r="R621" s="89"/>
      <c r="S621" s="97"/>
      <c r="T621" s="98">
        <f t="shared" si="335"/>
        <v>0</v>
      </c>
      <c r="U621" s="89"/>
      <c r="V621" s="97"/>
      <c r="W621" s="98">
        <f t="shared" si="336"/>
        <v>0</v>
      </c>
      <c r="X621" s="92"/>
      <c r="Y621" s="97"/>
      <c r="Z621" s="98">
        <f t="shared" si="337"/>
        <v>0</v>
      </c>
      <c r="AB621" s="14"/>
      <c r="AC621" s="39">
        <v>0</v>
      </c>
      <c r="AE621" s="14"/>
      <c r="AF621" s="26">
        <v>0</v>
      </c>
      <c r="AH621" s="14"/>
      <c r="AI621" s="26">
        <v>0</v>
      </c>
      <c r="AK621" s="14"/>
      <c r="AL621" s="26">
        <f t="shared" si="338"/>
        <v>0</v>
      </c>
      <c r="AN621" s="14"/>
      <c r="AO621" s="26">
        <f t="shared" si="339"/>
        <v>0</v>
      </c>
      <c r="AQ621" s="14"/>
      <c r="AR621" s="30">
        <v>0</v>
      </c>
      <c r="AT621" s="14"/>
      <c r="AU621" s="26">
        <v>0</v>
      </c>
      <c r="AV621" s="10"/>
      <c r="AW621" s="14"/>
      <c r="AX621" s="26">
        <v>0</v>
      </c>
      <c r="AZ621" s="14"/>
      <c r="BA621" s="30">
        <f t="shared" si="340"/>
        <v>0</v>
      </c>
      <c r="BC621" s="1">
        <v>0</v>
      </c>
      <c r="BD621" s="1">
        <v>0</v>
      </c>
      <c r="BF621" s="1" t="b">
        <f t="shared" si="341"/>
        <v>1</v>
      </c>
      <c r="BH621" s="1">
        <f t="shared" si="328"/>
        <v>0</v>
      </c>
    </row>
    <row r="622" spans="1:60" ht="14.25" hidden="1">
      <c r="A622" s="1" t="s">
        <v>678</v>
      </c>
      <c r="B622" s="96" t="s">
        <v>457</v>
      </c>
      <c r="C622" s="89" t="s">
        <v>508</v>
      </c>
      <c r="D622" s="97"/>
      <c r="E622" s="98">
        <f t="shared" si="330"/>
        <v>0</v>
      </c>
      <c r="F622" s="89"/>
      <c r="G622" s="97"/>
      <c r="H622" s="98">
        <f t="shared" si="331"/>
        <v>0</v>
      </c>
      <c r="I622" s="89"/>
      <c r="J622" s="97"/>
      <c r="K622" s="98">
        <f t="shared" si="332"/>
        <v>0</v>
      </c>
      <c r="L622" s="89"/>
      <c r="M622" s="97"/>
      <c r="N622" s="98">
        <f t="shared" si="333"/>
        <v>0</v>
      </c>
      <c r="O622" s="89"/>
      <c r="P622" s="97"/>
      <c r="Q622" s="99">
        <f t="shared" si="334"/>
        <v>0</v>
      </c>
      <c r="R622" s="89"/>
      <c r="S622" s="97"/>
      <c r="T622" s="98">
        <f t="shared" si="335"/>
        <v>0</v>
      </c>
      <c r="U622" s="89"/>
      <c r="V622" s="97"/>
      <c r="W622" s="98">
        <f t="shared" si="336"/>
        <v>0</v>
      </c>
      <c r="X622" s="92"/>
      <c r="Y622" s="97"/>
      <c r="Z622" s="98">
        <f t="shared" si="337"/>
        <v>0</v>
      </c>
      <c r="AB622" s="14"/>
      <c r="AC622" s="39">
        <v>0</v>
      </c>
      <c r="AE622" s="14"/>
      <c r="AF622" s="26">
        <v>0</v>
      </c>
      <c r="AH622" s="14"/>
      <c r="AI622" s="26">
        <v>0</v>
      </c>
      <c r="AK622" s="14"/>
      <c r="AL622" s="26">
        <f t="shared" si="338"/>
        <v>0</v>
      </c>
      <c r="AN622" s="14"/>
      <c r="AO622" s="26">
        <f t="shared" si="339"/>
        <v>0</v>
      </c>
      <c r="AQ622" s="14"/>
      <c r="AR622" s="30">
        <v>0</v>
      </c>
      <c r="AT622" s="14"/>
      <c r="AU622" s="26">
        <v>0</v>
      </c>
      <c r="AV622" s="10"/>
      <c r="AW622" s="14"/>
      <c r="AX622" s="26">
        <v>0</v>
      </c>
      <c r="AZ622" s="14"/>
      <c r="BA622" s="30">
        <f t="shared" si="340"/>
        <v>0</v>
      </c>
      <c r="BC622" s="1">
        <v>0</v>
      </c>
      <c r="BD622" s="1">
        <v>0</v>
      </c>
      <c r="BF622" s="1" t="b">
        <f t="shared" si="341"/>
        <v>1</v>
      </c>
      <c r="BH622" s="1">
        <f t="shared" si="328"/>
        <v>0</v>
      </c>
    </row>
    <row r="623" spans="1:60" ht="14.25" hidden="1">
      <c r="A623" s="1" t="s">
        <v>788</v>
      </c>
      <c r="B623" s="96" t="s">
        <v>789</v>
      </c>
      <c r="C623" s="89" t="s">
        <v>508</v>
      </c>
      <c r="D623" s="97"/>
      <c r="E623" s="98">
        <f t="shared" si="330"/>
        <v>0</v>
      </c>
      <c r="F623" s="89"/>
      <c r="G623" s="97"/>
      <c r="H623" s="98">
        <f t="shared" si="331"/>
        <v>0</v>
      </c>
      <c r="I623" s="89"/>
      <c r="J623" s="97"/>
      <c r="K623" s="98">
        <f t="shared" si="332"/>
        <v>0</v>
      </c>
      <c r="L623" s="89"/>
      <c r="M623" s="97"/>
      <c r="N623" s="98">
        <f t="shared" si="333"/>
        <v>0</v>
      </c>
      <c r="O623" s="89"/>
      <c r="P623" s="97"/>
      <c r="Q623" s="99">
        <f t="shared" si="334"/>
        <v>0</v>
      </c>
      <c r="R623" s="89"/>
      <c r="S623" s="97"/>
      <c r="T623" s="98">
        <f t="shared" si="335"/>
        <v>0</v>
      </c>
      <c r="U623" s="89"/>
      <c r="V623" s="97"/>
      <c r="W623" s="98">
        <f t="shared" si="336"/>
        <v>0</v>
      </c>
      <c r="X623" s="92"/>
      <c r="Y623" s="97"/>
      <c r="Z623" s="98">
        <f t="shared" si="337"/>
        <v>0</v>
      </c>
      <c r="AB623" s="14"/>
      <c r="AC623" s="39">
        <v>0</v>
      </c>
      <c r="AE623" s="14"/>
      <c r="AF623" s="26">
        <v>0</v>
      </c>
      <c r="AH623" s="14"/>
      <c r="AI623" s="26">
        <v>0</v>
      </c>
      <c r="AK623" s="14"/>
      <c r="AL623" s="26">
        <f t="shared" si="338"/>
        <v>0</v>
      </c>
      <c r="AN623" s="14"/>
      <c r="AO623" s="26">
        <f t="shared" si="339"/>
        <v>0</v>
      </c>
      <c r="AQ623" s="14"/>
      <c r="AR623" s="30">
        <v>0</v>
      </c>
      <c r="AT623" s="14"/>
      <c r="AU623" s="26">
        <v>0</v>
      </c>
      <c r="AV623" s="10"/>
      <c r="AW623" s="14"/>
      <c r="AX623" s="26">
        <v>0</v>
      </c>
      <c r="AZ623" s="14"/>
      <c r="BA623" s="30">
        <f t="shared" si="340"/>
        <v>0</v>
      </c>
      <c r="BC623" s="1">
        <v>0</v>
      </c>
      <c r="BD623" s="1">
        <v>0</v>
      </c>
      <c r="BF623" s="1" t="b">
        <f t="shared" si="341"/>
        <v>1</v>
      </c>
      <c r="BH623" s="1">
        <f t="shared" si="328"/>
        <v>0</v>
      </c>
    </row>
    <row r="624" spans="1:60" s="61" customFormat="1" ht="14.25" hidden="1" outlineLevel="1">
      <c r="A624" s="61" t="s">
        <v>322</v>
      </c>
      <c r="B624" s="107" t="s">
        <v>323</v>
      </c>
      <c r="C624" s="107"/>
      <c r="D624" s="107"/>
      <c r="E624" s="108">
        <f>ROUND(AC624,round_as_displayed)</f>
        <v>0</v>
      </c>
      <c r="F624" s="107"/>
      <c r="G624" s="107"/>
      <c r="H624" s="108">
        <f>ROUND(AF624,round_as_displayed)</f>
        <v>0</v>
      </c>
      <c r="I624" s="107"/>
      <c r="J624" s="107"/>
      <c r="K624" s="108">
        <f>ROUND(AI624,round_as_displayed)</f>
        <v>111004</v>
      </c>
      <c r="L624" s="107"/>
      <c r="M624" s="107"/>
      <c r="N624" s="108">
        <f>ROUND(AL624,round_as_displayed)</f>
        <v>0</v>
      </c>
      <c r="O624" s="107"/>
      <c r="P624" s="107"/>
      <c r="Q624" s="108">
        <f>E624+H624+K624+N624</f>
        <v>111004</v>
      </c>
      <c r="R624" s="107"/>
      <c r="S624" s="107"/>
      <c r="T624" s="108">
        <f>ROUND(AR624,round_as_displayed)</f>
        <v>111004</v>
      </c>
      <c r="U624" s="107"/>
      <c r="V624" s="107"/>
      <c r="W624" s="108">
        <f>ROUND(AU624,round_as_displayed)</f>
        <v>0</v>
      </c>
      <c r="X624" s="107"/>
      <c r="Y624" s="107"/>
      <c r="Z624" s="108">
        <f>ROUND(AX624,round_as_displayed)</f>
        <v>0</v>
      </c>
      <c r="AC624" s="61">
        <v>0</v>
      </c>
      <c r="AF624" s="61">
        <v>0</v>
      </c>
      <c r="AI624" s="61">
        <v>111003.72</v>
      </c>
      <c r="AO624" s="61">
        <f>AC624+AF624+AI624+AL624</f>
        <v>111003.72</v>
      </c>
      <c r="AR624" s="61">
        <v>111003.72</v>
      </c>
      <c r="AU624" s="61">
        <v>0</v>
      </c>
      <c r="AX624" s="61">
        <v>0</v>
      </c>
      <c r="BA624" s="61">
        <f>AR624+AU624+AX624</f>
        <v>111003.72</v>
      </c>
      <c r="BC624" s="61">
        <v>0</v>
      </c>
      <c r="BD624" s="63">
        <v>0</v>
      </c>
      <c r="BE624" s="63"/>
      <c r="BF624" s="61" t="b">
        <f>IF(AND(AC624=0,AF624=0,AI624=0,AL624=0),TRUE,FALSE)</f>
        <v>0</v>
      </c>
      <c r="BH624" s="1">
        <f t="shared" si="328"/>
        <v>0</v>
      </c>
    </row>
    <row r="625" spans="1:60" ht="14.25" collapsed="1">
      <c r="A625" s="1" t="s">
        <v>790</v>
      </c>
      <c r="B625" s="50" t="s">
        <v>458</v>
      </c>
      <c r="C625" s="6" t="s">
        <v>508</v>
      </c>
      <c r="D625" s="14"/>
      <c r="E625" s="21">
        <f t="shared" si="330"/>
        <v>0</v>
      </c>
      <c r="G625" s="14"/>
      <c r="H625" s="21">
        <f t="shared" si="331"/>
        <v>0</v>
      </c>
      <c r="J625" s="14"/>
      <c r="K625" s="21">
        <f t="shared" si="332"/>
        <v>111004</v>
      </c>
      <c r="M625" s="14"/>
      <c r="N625" s="21">
        <f t="shared" si="333"/>
        <v>0</v>
      </c>
      <c r="P625" s="14"/>
      <c r="Q625" s="30">
        <f t="shared" si="334"/>
        <v>111004</v>
      </c>
      <c r="S625" s="14"/>
      <c r="T625" s="21">
        <f t="shared" si="335"/>
        <v>111004</v>
      </c>
      <c r="V625" s="14"/>
      <c r="W625" s="21">
        <f t="shared" si="336"/>
        <v>0</v>
      </c>
      <c r="X625" s="10"/>
      <c r="Y625" s="14"/>
      <c r="Z625" s="21">
        <f t="shared" si="337"/>
        <v>0</v>
      </c>
      <c r="AB625" s="14"/>
      <c r="AC625" s="39">
        <v>0</v>
      </c>
      <c r="AE625" s="14"/>
      <c r="AF625" s="26">
        <v>0</v>
      </c>
      <c r="AH625" s="14"/>
      <c r="AI625" s="26">
        <v>111003.72</v>
      </c>
      <c r="AK625" s="14"/>
      <c r="AL625" s="26">
        <f t="shared" si="338"/>
        <v>0</v>
      </c>
      <c r="AN625" s="14"/>
      <c r="AO625" s="26">
        <f t="shared" si="339"/>
        <v>111003.72</v>
      </c>
      <c r="AQ625" s="14"/>
      <c r="AR625" s="30">
        <v>111003.72</v>
      </c>
      <c r="AT625" s="14"/>
      <c r="AU625" s="26">
        <v>0</v>
      </c>
      <c r="AV625" s="10"/>
      <c r="AW625" s="14"/>
      <c r="AX625" s="26">
        <v>0</v>
      </c>
      <c r="AZ625" s="14"/>
      <c r="BA625" s="30">
        <f t="shared" si="340"/>
        <v>111003.72</v>
      </c>
      <c r="BC625" s="1">
        <v>0</v>
      </c>
      <c r="BD625" s="1">
        <v>0</v>
      </c>
      <c r="BF625" s="1" t="b">
        <f t="shared" si="341"/>
        <v>0</v>
      </c>
      <c r="BH625" s="1">
        <f t="shared" si="328"/>
        <v>0</v>
      </c>
    </row>
    <row r="626" spans="2:60" ht="15" customHeight="1">
      <c r="B626" s="101" t="s">
        <v>0</v>
      </c>
      <c r="C626" s="135" t="s">
        <v>508</v>
      </c>
      <c r="D626" s="136"/>
      <c r="E626" s="123">
        <f>+E619+E620+E621+E622+E623+E625</f>
        <v>0</v>
      </c>
      <c r="F626" s="135" t="s">
        <v>508</v>
      </c>
      <c r="G626" s="136"/>
      <c r="H626" s="123">
        <f>+H619+H620+H621+H622+H623+H625</f>
        <v>3792</v>
      </c>
      <c r="I626" s="135" t="s">
        <v>508</v>
      </c>
      <c r="J626" s="136"/>
      <c r="K626" s="123">
        <f>+K619+K620+K621+K622+K623+K625</f>
        <v>111004</v>
      </c>
      <c r="L626" s="135" t="s">
        <v>508</v>
      </c>
      <c r="M626" s="136"/>
      <c r="N626" s="123">
        <f>+N619+N620+N621+N622+N623+N625</f>
        <v>0</v>
      </c>
      <c r="O626" s="135" t="s">
        <v>508</v>
      </c>
      <c r="P626" s="136"/>
      <c r="Q626" s="123">
        <f>+Q619+Q620+Q621+Q622+Q623+Q625</f>
        <v>114796</v>
      </c>
      <c r="R626" s="135" t="s">
        <v>508</v>
      </c>
      <c r="S626" s="136"/>
      <c r="T626" s="123">
        <f>+T619+T620+T621+T622+T623+T625</f>
        <v>114796</v>
      </c>
      <c r="U626" s="135" t="s">
        <v>508</v>
      </c>
      <c r="V626" s="136"/>
      <c r="W626" s="123">
        <f>+W619+W620+W621+W622+W623+W625</f>
        <v>0</v>
      </c>
      <c r="X626" s="135" t="s">
        <v>508</v>
      </c>
      <c r="Y626" s="136"/>
      <c r="Z626" s="123">
        <f>+Z619+Z620+Z621+Z622+Z623+Z625</f>
        <v>0</v>
      </c>
      <c r="AA626" s="45" t="s">
        <v>508</v>
      </c>
      <c r="AB626" s="46"/>
      <c r="AC626" s="35">
        <f>+AC619+AC620+AC621+AC622+AC623+AC625</f>
        <v>0</v>
      </c>
      <c r="AD626" s="45" t="s">
        <v>508</v>
      </c>
      <c r="AE626" s="46"/>
      <c r="AF626" s="35">
        <f>+AF619+AF620+AF621+AF622+AF623+AF625</f>
        <v>3791.95</v>
      </c>
      <c r="AG626" s="45" t="s">
        <v>508</v>
      </c>
      <c r="AH626" s="46"/>
      <c r="AI626" s="35">
        <f>+AI619+AI620+AI621+AI622+AI623+AI625</f>
        <v>111003.72</v>
      </c>
      <c r="AJ626" s="45" t="s">
        <v>508</v>
      </c>
      <c r="AK626" s="46"/>
      <c r="AL626" s="35">
        <f>+AL619+AL620+AL621+AL622+AL623+AL625</f>
        <v>0</v>
      </c>
      <c r="AM626" s="45" t="s">
        <v>508</v>
      </c>
      <c r="AN626" s="46"/>
      <c r="AO626" s="35">
        <f>+AO619+AO620+AO621+AO622+AO623+AO625</f>
        <v>114795.67</v>
      </c>
      <c r="AP626" s="45" t="s">
        <v>508</v>
      </c>
      <c r="AQ626" s="46"/>
      <c r="AR626" s="35">
        <f>+AR619+AR620+AR621+AR622+AR623+AR625</f>
        <v>114795.67</v>
      </c>
      <c r="AS626" s="45" t="s">
        <v>508</v>
      </c>
      <c r="AT626" s="46"/>
      <c r="AU626" s="35">
        <f>+AU619+AU620+AU621+AU622+AU623+AU625</f>
        <v>0</v>
      </c>
      <c r="AV626" s="45" t="s">
        <v>508</v>
      </c>
      <c r="AW626" s="46"/>
      <c r="AX626" s="35">
        <f>+AX619+AX620+AX621+AX622+AX623+AX625</f>
        <v>0</v>
      </c>
      <c r="AY626" s="45" t="s">
        <v>508</v>
      </c>
      <c r="AZ626" s="46"/>
      <c r="BA626" s="35">
        <f>+BA619+BA620+BA621+BA622+BA623+BA625</f>
        <v>114795.67</v>
      </c>
      <c r="BF626" s="1" t="b">
        <f>BF617</f>
        <v>0</v>
      </c>
      <c r="BH626" s="1">
        <f t="shared" si="328"/>
        <v>0</v>
      </c>
    </row>
    <row r="627" spans="2:60" ht="15" customHeight="1">
      <c r="B627" s="50"/>
      <c r="C627" s="1"/>
      <c r="D627" s="1"/>
      <c r="E627" s="19"/>
      <c r="F627" s="1"/>
      <c r="G627" s="1"/>
      <c r="H627" s="19"/>
      <c r="I627" s="1"/>
      <c r="J627" s="1"/>
      <c r="K627" s="19"/>
      <c r="L627" s="1"/>
      <c r="M627" s="1"/>
      <c r="N627" s="19"/>
      <c r="O627" s="1"/>
      <c r="P627" s="1"/>
      <c r="R627" s="1"/>
      <c r="S627" s="1"/>
      <c r="U627" s="1"/>
      <c r="V627" s="1"/>
      <c r="W627" s="19"/>
      <c r="X627" s="10"/>
      <c r="Y627" s="1"/>
      <c r="Z627" s="19"/>
      <c r="AA627" s="1"/>
      <c r="AB627" s="1"/>
      <c r="AD627" s="1"/>
      <c r="AE627" s="1"/>
      <c r="AG627" s="1"/>
      <c r="AH627" s="1"/>
      <c r="AJ627" s="1"/>
      <c r="AK627" s="1"/>
      <c r="AM627" s="1"/>
      <c r="AN627" s="1"/>
      <c r="AP627" s="1"/>
      <c r="AQ627" s="1"/>
      <c r="AS627" s="1"/>
      <c r="AT627" s="1"/>
      <c r="AV627" s="10"/>
      <c r="AW627" s="1"/>
      <c r="AY627" s="1"/>
      <c r="AZ627" s="1"/>
      <c r="BH627" s="1">
        <f t="shared" si="328"/>
        <v>0</v>
      </c>
    </row>
    <row r="628" spans="2:60" ht="15" customHeight="1">
      <c r="B628" s="94" t="s">
        <v>666</v>
      </c>
      <c r="C628" s="95"/>
      <c r="D628" s="95"/>
      <c r="E628" s="90"/>
      <c r="F628" s="95"/>
      <c r="G628" s="95"/>
      <c r="H628" s="90"/>
      <c r="I628" s="95"/>
      <c r="J628" s="95"/>
      <c r="K628" s="90"/>
      <c r="L628" s="95"/>
      <c r="M628" s="95"/>
      <c r="N628" s="90"/>
      <c r="O628" s="95"/>
      <c r="P628" s="95"/>
      <c r="Q628" s="90"/>
      <c r="R628" s="95"/>
      <c r="S628" s="95"/>
      <c r="T628" s="90"/>
      <c r="U628" s="95"/>
      <c r="V628" s="95"/>
      <c r="W628" s="90"/>
      <c r="X628" s="92"/>
      <c r="Y628" s="95"/>
      <c r="Z628" s="90"/>
      <c r="AA628" s="1"/>
      <c r="AB628" s="1"/>
      <c r="AD628" s="1"/>
      <c r="AE628" s="1"/>
      <c r="AG628" s="1"/>
      <c r="AH628" s="1"/>
      <c r="AJ628" s="1"/>
      <c r="AK628" s="1"/>
      <c r="AM628" s="1"/>
      <c r="AN628" s="1"/>
      <c r="AP628" s="1"/>
      <c r="AQ628" s="1"/>
      <c r="AS628" s="1"/>
      <c r="AT628" s="1"/>
      <c r="AV628" s="10"/>
      <c r="AW628" s="1"/>
      <c r="AY628" s="1"/>
      <c r="AZ628" s="1"/>
      <c r="BF628" s="1" t="b">
        <f>IF(AND(BF630,BF632,BF634,BF635,BF637,BF640,BF644),TRUE,FALSE)</f>
        <v>0</v>
      </c>
      <c r="BH628" s="1">
        <f t="shared" si="328"/>
        <v>0</v>
      </c>
    </row>
    <row r="629" spans="1:60" s="61" customFormat="1" ht="14.25" hidden="1" outlineLevel="1">
      <c r="A629" s="61" t="s">
        <v>324</v>
      </c>
      <c r="B629" s="107" t="s">
        <v>325</v>
      </c>
      <c r="C629" s="107"/>
      <c r="D629" s="107"/>
      <c r="E629" s="108">
        <f aca="true" t="shared" si="342" ref="E629:E639">ROUND(AC629,round_as_displayed)</f>
        <v>0</v>
      </c>
      <c r="F629" s="107"/>
      <c r="G629" s="107"/>
      <c r="H629" s="108">
        <f aca="true" t="shared" si="343" ref="H629:H639">ROUND(AF629,round_as_displayed)</f>
        <v>6379</v>
      </c>
      <c r="I629" s="107"/>
      <c r="J629" s="107"/>
      <c r="K629" s="108">
        <f aca="true" t="shared" si="344" ref="K629:K639">ROUND(AI629,round_as_displayed)</f>
        <v>31200</v>
      </c>
      <c r="L629" s="107"/>
      <c r="M629" s="107"/>
      <c r="N629" s="108">
        <f aca="true" t="shared" si="345" ref="N629:N639">ROUND(AL629,round_as_displayed)</f>
        <v>0</v>
      </c>
      <c r="O629" s="107"/>
      <c r="P629" s="107"/>
      <c r="Q629" s="108">
        <f aca="true" t="shared" si="346" ref="Q629:Q639">E629+H629+K629+N629</f>
        <v>37579</v>
      </c>
      <c r="R629" s="107"/>
      <c r="S629" s="107"/>
      <c r="T629" s="108">
        <f aca="true" t="shared" si="347" ref="T629:T639">ROUND(AR629,round_as_displayed)</f>
        <v>37579</v>
      </c>
      <c r="U629" s="107"/>
      <c r="V629" s="107"/>
      <c r="W629" s="108">
        <f>ROUND(AU629,round_as_displayed)</f>
        <v>0</v>
      </c>
      <c r="X629" s="107"/>
      <c r="Y629" s="107"/>
      <c r="Z629" s="108">
        <f aca="true" t="shared" si="348" ref="Z629:Z639">ROUND(AX629,round_as_displayed)</f>
        <v>0</v>
      </c>
      <c r="AC629" s="61">
        <v>0</v>
      </c>
      <c r="AF629" s="61">
        <v>6379.45</v>
      </c>
      <c r="AI629" s="61">
        <v>31200</v>
      </c>
      <c r="AO629" s="61">
        <f aca="true" t="shared" si="349" ref="AO629:AO639">AC629+AF629+AI629+AL629</f>
        <v>37579.45</v>
      </c>
      <c r="AR629" s="61">
        <v>37579.45</v>
      </c>
      <c r="AU629" s="61">
        <v>0</v>
      </c>
      <c r="AX629" s="61">
        <v>0</v>
      </c>
      <c r="BA629" s="61">
        <f aca="true" t="shared" si="350" ref="BA629:BA639">AR629+AU629+AX629</f>
        <v>37579.45</v>
      </c>
      <c r="BC629" s="61">
        <v>0</v>
      </c>
      <c r="BD629" s="63">
        <v>0</v>
      </c>
      <c r="BE629" s="63"/>
      <c r="BF629" s="61" t="b">
        <f>IF(AND(AC629=0,AF629=0,AI629=0,AL629=0),TRUE,FALSE)</f>
        <v>0</v>
      </c>
      <c r="BH629" s="1">
        <f t="shared" si="328"/>
        <v>0</v>
      </c>
    </row>
    <row r="630" spans="1:60" ht="14.25" collapsed="1">
      <c r="A630" s="1" t="s">
        <v>37</v>
      </c>
      <c r="B630" s="50" t="s">
        <v>459</v>
      </c>
      <c r="C630" s="6" t="s">
        <v>508</v>
      </c>
      <c r="D630" s="14"/>
      <c r="E630" s="21">
        <f t="shared" si="342"/>
        <v>0</v>
      </c>
      <c r="F630" s="14"/>
      <c r="G630" s="14"/>
      <c r="H630" s="21">
        <f t="shared" si="343"/>
        <v>6379</v>
      </c>
      <c r="I630" s="14"/>
      <c r="J630" s="14"/>
      <c r="K630" s="21">
        <f t="shared" si="344"/>
        <v>31200</v>
      </c>
      <c r="L630" s="14"/>
      <c r="M630" s="14"/>
      <c r="N630" s="21">
        <f t="shared" si="345"/>
        <v>0</v>
      </c>
      <c r="O630" s="14"/>
      <c r="P630" s="14"/>
      <c r="Q630" s="30">
        <f t="shared" si="346"/>
        <v>37579</v>
      </c>
      <c r="R630" s="14"/>
      <c r="S630" s="14"/>
      <c r="T630" s="21">
        <f t="shared" si="347"/>
        <v>37579</v>
      </c>
      <c r="U630" s="14"/>
      <c r="V630" s="14"/>
      <c r="W630" s="21">
        <f>ROUND(AU630,round_as_displayed)</f>
        <v>0</v>
      </c>
      <c r="X630" s="10"/>
      <c r="Y630" s="14"/>
      <c r="Z630" s="21">
        <f t="shared" si="348"/>
        <v>0</v>
      </c>
      <c r="AB630" s="14"/>
      <c r="AC630" s="39">
        <v>0</v>
      </c>
      <c r="AD630" s="14"/>
      <c r="AE630" s="14"/>
      <c r="AF630" s="26">
        <v>6379.45</v>
      </c>
      <c r="AG630" s="14"/>
      <c r="AH630" s="14"/>
      <c r="AI630" s="26">
        <v>31200</v>
      </c>
      <c r="AJ630" s="14"/>
      <c r="AK630" s="14"/>
      <c r="AL630" s="26">
        <f aca="true" t="shared" si="351" ref="AL630:AL643">BC630</f>
        <v>0</v>
      </c>
      <c r="AM630" s="14"/>
      <c r="AN630" s="14"/>
      <c r="AO630" s="26">
        <f t="shared" si="349"/>
        <v>37579.45</v>
      </c>
      <c r="AP630" s="14"/>
      <c r="AQ630" s="14"/>
      <c r="AR630" s="30">
        <v>37579.45</v>
      </c>
      <c r="AS630" s="14"/>
      <c r="AT630" s="14"/>
      <c r="AU630" s="26">
        <v>0</v>
      </c>
      <c r="AV630" s="10"/>
      <c r="AW630" s="14"/>
      <c r="AX630" s="26">
        <v>0</v>
      </c>
      <c r="AY630" s="14"/>
      <c r="AZ630" s="14"/>
      <c r="BA630" s="30">
        <f t="shared" si="350"/>
        <v>37579.45</v>
      </c>
      <c r="BC630" s="1">
        <v>0</v>
      </c>
      <c r="BD630" s="1">
        <v>0</v>
      </c>
      <c r="BF630" s="1" t="b">
        <f aca="true" t="shared" si="352" ref="BF630:BF644">IF(AND(AC630=0,AF630=0,AI630=0,AL630=0),TRUE,FALSE)</f>
        <v>0</v>
      </c>
      <c r="BH630" s="1">
        <f t="shared" si="328"/>
        <v>0</v>
      </c>
    </row>
    <row r="631" spans="1:60" s="61" customFormat="1" ht="14.25" hidden="1" outlineLevel="1">
      <c r="A631" s="61" t="s">
        <v>242</v>
      </c>
      <c r="B631" s="107" t="s">
        <v>326</v>
      </c>
      <c r="C631" s="107"/>
      <c r="D631" s="107"/>
      <c r="E631" s="108">
        <f t="shared" si="342"/>
        <v>0</v>
      </c>
      <c r="F631" s="107"/>
      <c r="G631" s="107"/>
      <c r="H631" s="108">
        <f t="shared" si="343"/>
        <v>4784</v>
      </c>
      <c r="I631" s="107"/>
      <c r="J631" s="107"/>
      <c r="K631" s="108">
        <f t="shared" si="344"/>
        <v>0</v>
      </c>
      <c r="L631" s="107"/>
      <c r="M631" s="107"/>
      <c r="N631" s="108">
        <f t="shared" si="345"/>
        <v>0</v>
      </c>
      <c r="O631" s="107"/>
      <c r="P631" s="107"/>
      <c r="Q631" s="108">
        <f t="shared" si="346"/>
        <v>4784</v>
      </c>
      <c r="R631" s="107"/>
      <c r="S631" s="107"/>
      <c r="T631" s="108">
        <f t="shared" si="347"/>
        <v>4784</v>
      </c>
      <c r="U631" s="107"/>
      <c r="V631" s="107"/>
      <c r="W631" s="108">
        <f>ROUND(AU631,round_as_displayed)</f>
        <v>0</v>
      </c>
      <c r="X631" s="107"/>
      <c r="Y631" s="107"/>
      <c r="Z631" s="108">
        <f t="shared" si="348"/>
        <v>0</v>
      </c>
      <c r="AC631" s="61">
        <v>0</v>
      </c>
      <c r="AF631" s="61">
        <v>4784.01</v>
      </c>
      <c r="AI631" s="61">
        <v>0</v>
      </c>
      <c r="AO631" s="61">
        <f t="shared" si="349"/>
        <v>4784.01</v>
      </c>
      <c r="AR631" s="61">
        <v>4784.01</v>
      </c>
      <c r="AU631" s="61">
        <v>0</v>
      </c>
      <c r="AX631" s="61">
        <v>0</v>
      </c>
      <c r="BA631" s="61">
        <f t="shared" si="350"/>
        <v>4784.01</v>
      </c>
      <c r="BC631" s="61">
        <v>0</v>
      </c>
      <c r="BD631" s="63">
        <v>0</v>
      </c>
      <c r="BE631" s="63"/>
      <c r="BF631" s="61" t="b">
        <f>IF(AND(AC631=0,AF631=0,AI631=0,AL631=0),TRUE,FALSE)</f>
        <v>0</v>
      </c>
      <c r="BH631" s="1">
        <f t="shared" si="328"/>
        <v>0</v>
      </c>
    </row>
    <row r="632" spans="1:60" ht="14.25" collapsed="1">
      <c r="A632" s="1" t="s">
        <v>849</v>
      </c>
      <c r="B632" s="96" t="s">
        <v>729</v>
      </c>
      <c r="C632" s="89" t="s">
        <v>508</v>
      </c>
      <c r="D632" s="97"/>
      <c r="E632" s="98">
        <f t="shared" si="342"/>
        <v>0</v>
      </c>
      <c r="F632" s="97"/>
      <c r="G632" s="97"/>
      <c r="H632" s="98">
        <f t="shared" si="343"/>
        <v>4784</v>
      </c>
      <c r="I632" s="97"/>
      <c r="J632" s="97"/>
      <c r="K632" s="98">
        <f t="shared" si="344"/>
        <v>0</v>
      </c>
      <c r="L632" s="97"/>
      <c r="M632" s="97"/>
      <c r="N632" s="98">
        <f t="shared" si="345"/>
        <v>0</v>
      </c>
      <c r="O632" s="97"/>
      <c r="P632" s="97"/>
      <c r="Q632" s="99">
        <f t="shared" si="346"/>
        <v>4784</v>
      </c>
      <c r="R632" s="97"/>
      <c r="S632" s="97"/>
      <c r="T632" s="98">
        <f t="shared" si="347"/>
        <v>4784</v>
      </c>
      <c r="U632" s="97"/>
      <c r="V632" s="97"/>
      <c r="W632" s="98">
        <f>ROUND(AU632,round_as_displayed)</f>
        <v>0</v>
      </c>
      <c r="X632" s="92"/>
      <c r="Y632" s="97"/>
      <c r="Z632" s="98">
        <f t="shared" si="348"/>
        <v>0</v>
      </c>
      <c r="AB632" s="14"/>
      <c r="AC632" s="39">
        <v>0</v>
      </c>
      <c r="AD632" s="14"/>
      <c r="AE632" s="14"/>
      <c r="AF632" s="26">
        <v>4784.01</v>
      </c>
      <c r="AG632" s="14"/>
      <c r="AH632" s="14"/>
      <c r="AI632" s="26">
        <v>0</v>
      </c>
      <c r="AJ632" s="14"/>
      <c r="AK632" s="14"/>
      <c r="AL632" s="26">
        <f t="shared" si="351"/>
        <v>0</v>
      </c>
      <c r="AM632" s="14"/>
      <c r="AN632" s="14"/>
      <c r="AO632" s="26">
        <f t="shared" si="349"/>
        <v>4784.01</v>
      </c>
      <c r="AP632" s="14"/>
      <c r="AQ632" s="14"/>
      <c r="AR632" s="30">
        <v>4784.01</v>
      </c>
      <c r="AS632" s="14"/>
      <c r="AT632" s="14"/>
      <c r="AU632" s="26">
        <v>0</v>
      </c>
      <c r="AV632" s="10"/>
      <c r="AW632" s="14"/>
      <c r="AX632" s="26">
        <v>0</v>
      </c>
      <c r="AY632" s="14"/>
      <c r="AZ632" s="14"/>
      <c r="BA632" s="30">
        <f t="shared" si="350"/>
        <v>4784.01</v>
      </c>
      <c r="BC632" s="1">
        <v>0</v>
      </c>
      <c r="BD632" s="1">
        <v>0</v>
      </c>
      <c r="BF632" s="1" t="b">
        <f t="shared" si="352"/>
        <v>0</v>
      </c>
      <c r="BH632" s="1">
        <f t="shared" si="328"/>
        <v>0</v>
      </c>
    </row>
    <row r="633" spans="1:60" s="61" customFormat="1" ht="14.25" hidden="1" outlineLevel="1">
      <c r="A633" s="61" t="s">
        <v>327</v>
      </c>
      <c r="B633" s="107" t="s">
        <v>328</v>
      </c>
      <c r="C633" s="107"/>
      <c r="D633" s="107"/>
      <c r="E633" s="108">
        <f t="shared" si="342"/>
        <v>0</v>
      </c>
      <c r="F633" s="107"/>
      <c r="G633" s="107"/>
      <c r="H633" s="108">
        <f t="shared" si="343"/>
        <v>8012</v>
      </c>
      <c r="I633" s="107"/>
      <c r="J633" s="107"/>
      <c r="K633" s="108">
        <f t="shared" si="344"/>
        <v>0</v>
      </c>
      <c r="L633" s="107"/>
      <c r="M633" s="107"/>
      <c r="N633" s="108">
        <f t="shared" si="345"/>
        <v>0</v>
      </c>
      <c r="O633" s="107"/>
      <c r="P633" s="107"/>
      <c r="Q633" s="108">
        <f t="shared" si="346"/>
        <v>8012</v>
      </c>
      <c r="R633" s="107"/>
      <c r="S633" s="107"/>
      <c r="T633" s="108">
        <f t="shared" si="347"/>
        <v>26327</v>
      </c>
      <c r="U633" s="107"/>
      <c r="V633" s="107"/>
      <c r="W633" s="108">
        <f>ROUND(AU633,round_as_displayed)</f>
        <v>52480</v>
      </c>
      <c r="X633" s="107"/>
      <c r="Y633" s="107"/>
      <c r="Z633" s="108">
        <f t="shared" si="348"/>
        <v>0</v>
      </c>
      <c r="AC633" s="61">
        <v>0</v>
      </c>
      <c r="AF633" s="61">
        <v>8011.52</v>
      </c>
      <c r="AI633" s="61">
        <v>0</v>
      </c>
      <c r="AO633" s="61">
        <f t="shared" si="349"/>
        <v>8011.52</v>
      </c>
      <c r="AR633" s="61">
        <v>26327.4</v>
      </c>
      <c r="AU633" s="61">
        <v>52480.46</v>
      </c>
      <c r="AX633" s="61">
        <v>0</v>
      </c>
      <c r="BA633" s="61">
        <f t="shared" si="350"/>
        <v>78807.86</v>
      </c>
      <c r="BC633" s="61">
        <v>70796.34</v>
      </c>
      <c r="BD633" s="63">
        <v>-24.24</v>
      </c>
      <c r="BE633" s="63"/>
      <c r="BF633" s="61" t="b">
        <f>IF(AND(AC633=0,AF633=0,AI633=0,AL633=0),TRUE,FALSE)</f>
        <v>0</v>
      </c>
      <c r="BH633" s="1">
        <f t="shared" si="328"/>
        <v>70795</v>
      </c>
    </row>
    <row r="634" spans="1:60" ht="14.25" collapsed="1">
      <c r="A634" s="1" t="s">
        <v>730</v>
      </c>
      <c r="B634" s="50" t="s">
        <v>731</v>
      </c>
      <c r="C634" s="6" t="s">
        <v>508</v>
      </c>
      <c r="D634" s="14"/>
      <c r="E634" s="21">
        <f t="shared" si="342"/>
        <v>0</v>
      </c>
      <c r="F634" s="14"/>
      <c r="G634" s="14"/>
      <c r="H634" s="21">
        <f t="shared" si="343"/>
        <v>8012</v>
      </c>
      <c r="I634" s="14"/>
      <c r="J634" s="14"/>
      <c r="K634" s="21">
        <f t="shared" si="344"/>
        <v>0</v>
      </c>
      <c r="L634" s="14"/>
      <c r="M634" s="14"/>
      <c r="N634" s="21">
        <f t="shared" si="345"/>
        <v>70796</v>
      </c>
      <c r="O634" s="14"/>
      <c r="P634" s="14"/>
      <c r="Q634" s="30">
        <f t="shared" si="346"/>
        <v>78808</v>
      </c>
      <c r="R634" s="14"/>
      <c r="S634" s="14"/>
      <c r="T634" s="21">
        <f t="shared" si="347"/>
        <v>26327</v>
      </c>
      <c r="U634" s="14"/>
      <c r="V634" s="14"/>
      <c r="W634" s="21">
        <f>ROUND(AU634,round_as_displayed)+1</f>
        <v>52481</v>
      </c>
      <c r="X634" s="10"/>
      <c r="Y634" s="14"/>
      <c r="Z634" s="21">
        <f t="shared" si="348"/>
        <v>0</v>
      </c>
      <c r="AB634" s="14"/>
      <c r="AC634" s="39">
        <v>0</v>
      </c>
      <c r="AD634" s="14"/>
      <c r="AE634" s="14"/>
      <c r="AF634" s="26">
        <v>8011.52</v>
      </c>
      <c r="AG634" s="14"/>
      <c r="AH634" s="14"/>
      <c r="AI634" s="26">
        <v>0</v>
      </c>
      <c r="AJ634" s="14"/>
      <c r="AK634" s="14"/>
      <c r="AL634" s="26">
        <f t="shared" si="351"/>
        <v>70796.34</v>
      </c>
      <c r="AM634" s="14"/>
      <c r="AN634" s="14"/>
      <c r="AO634" s="26">
        <f t="shared" si="349"/>
        <v>78807.86</v>
      </c>
      <c r="AP634" s="14"/>
      <c r="AQ634" s="14"/>
      <c r="AR634" s="30">
        <v>26327.4</v>
      </c>
      <c r="AS634" s="14"/>
      <c r="AT634" s="14"/>
      <c r="AU634" s="26">
        <v>52480.46</v>
      </c>
      <c r="AV634" s="10"/>
      <c r="AW634" s="14"/>
      <c r="AX634" s="26">
        <v>0</v>
      </c>
      <c r="AY634" s="14"/>
      <c r="AZ634" s="14"/>
      <c r="BA634" s="30">
        <f t="shared" si="350"/>
        <v>78807.86</v>
      </c>
      <c r="BC634" s="1">
        <v>70796.34</v>
      </c>
      <c r="BD634" s="1">
        <v>-24.24</v>
      </c>
      <c r="BF634" s="1" t="b">
        <f t="shared" si="352"/>
        <v>0</v>
      </c>
      <c r="BH634" s="1">
        <f t="shared" si="328"/>
        <v>0</v>
      </c>
    </row>
    <row r="635" spans="1:60" ht="14.25" hidden="1">
      <c r="A635" s="1" t="s">
        <v>732</v>
      </c>
      <c r="B635" s="96" t="s">
        <v>733</v>
      </c>
      <c r="C635" s="89" t="s">
        <v>508</v>
      </c>
      <c r="D635" s="97"/>
      <c r="E635" s="98">
        <f t="shared" si="342"/>
        <v>0</v>
      </c>
      <c r="F635" s="97"/>
      <c r="G635" s="97"/>
      <c r="H635" s="98">
        <f t="shared" si="343"/>
        <v>0</v>
      </c>
      <c r="I635" s="97"/>
      <c r="J635" s="97"/>
      <c r="K635" s="98">
        <f t="shared" si="344"/>
        <v>0</v>
      </c>
      <c r="L635" s="97"/>
      <c r="M635" s="97"/>
      <c r="N635" s="98">
        <f t="shared" si="345"/>
        <v>0</v>
      </c>
      <c r="O635" s="97"/>
      <c r="P635" s="97"/>
      <c r="Q635" s="99">
        <f t="shared" si="346"/>
        <v>0</v>
      </c>
      <c r="R635" s="97"/>
      <c r="S635" s="97"/>
      <c r="T635" s="98">
        <f t="shared" si="347"/>
        <v>0</v>
      </c>
      <c r="U635" s="97"/>
      <c r="V635" s="97"/>
      <c r="W635" s="98">
        <f>ROUND(AU635,round_as_displayed)</f>
        <v>0</v>
      </c>
      <c r="X635" s="92"/>
      <c r="Y635" s="97"/>
      <c r="Z635" s="98">
        <f t="shared" si="348"/>
        <v>0</v>
      </c>
      <c r="AB635" s="14"/>
      <c r="AC635" s="39">
        <v>0</v>
      </c>
      <c r="AD635" s="14"/>
      <c r="AE635" s="14"/>
      <c r="AF635" s="26">
        <v>0</v>
      </c>
      <c r="AG635" s="14"/>
      <c r="AH635" s="14"/>
      <c r="AI635" s="26">
        <v>0</v>
      </c>
      <c r="AJ635" s="14"/>
      <c r="AK635" s="14"/>
      <c r="AL635" s="26">
        <f t="shared" si="351"/>
        <v>0</v>
      </c>
      <c r="AM635" s="14"/>
      <c r="AN635" s="14"/>
      <c r="AO635" s="26">
        <f t="shared" si="349"/>
        <v>0</v>
      </c>
      <c r="AP635" s="14"/>
      <c r="AQ635" s="14"/>
      <c r="AR635" s="30">
        <v>0</v>
      </c>
      <c r="AS635" s="14"/>
      <c r="AT635" s="14"/>
      <c r="AU635" s="26">
        <v>0</v>
      </c>
      <c r="AV635" s="10"/>
      <c r="AW635" s="14"/>
      <c r="AX635" s="26">
        <v>0</v>
      </c>
      <c r="AY635" s="14"/>
      <c r="AZ635" s="14"/>
      <c r="BA635" s="30">
        <f t="shared" si="350"/>
        <v>0</v>
      </c>
      <c r="BC635" s="1">
        <v>0</v>
      </c>
      <c r="BD635" s="1">
        <v>0</v>
      </c>
      <c r="BF635" s="1" t="b">
        <f t="shared" si="352"/>
        <v>1</v>
      </c>
      <c r="BH635" s="1">
        <f t="shared" si="328"/>
        <v>0</v>
      </c>
    </row>
    <row r="636" spans="1:60" s="61" customFormat="1" ht="14.25" hidden="1" outlineLevel="1">
      <c r="A636" s="61" t="s">
        <v>164</v>
      </c>
      <c r="B636" s="107" t="s">
        <v>165</v>
      </c>
      <c r="C636" s="107"/>
      <c r="D636" s="107"/>
      <c r="E636" s="108">
        <f t="shared" si="342"/>
        <v>0</v>
      </c>
      <c r="F636" s="107"/>
      <c r="G636" s="107"/>
      <c r="H636" s="108">
        <f t="shared" si="343"/>
        <v>0</v>
      </c>
      <c r="I636" s="107"/>
      <c r="J636" s="107"/>
      <c r="K636" s="108">
        <f t="shared" si="344"/>
        <v>0</v>
      </c>
      <c r="L636" s="107"/>
      <c r="M636" s="107"/>
      <c r="N636" s="108">
        <f t="shared" si="345"/>
        <v>0</v>
      </c>
      <c r="O636" s="107"/>
      <c r="P636" s="107"/>
      <c r="Q636" s="108">
        <f t="shared" si="346"/>
        <v>0</v>
      </c>
      <c r="R636" s="107"/>
      <c r="S636" s="107"/>
      <c r="T636" s="108">
        <f t="shared" si="347"/>
        <v>207527</v>
      </c>
      <c r="U636" s="107"/>
      <c r="V636" s="107"/>
      <c r="W636" s="108">
        <f>ROUND(AU636,round_as_displayed)</f>
        <v>81602</v>
      </c>
      <c r="X636" s="107"/>
      <c r="Y636" s="107"/>
      <c r="Z636" s="108">
        <f t="shared" si="348"/>
        <v>0</v>
      </c>
      <c r="AC636" s="61">
        <v>0</v>
      </c>
      <c r="AF636" s="61">
        <v>0</v>
      </c>
      <c r="AI636" s="61">
        <v>0</v>
      </c>
      <c r="AO636" s="61">
        <f t="shared" si="349"/>
        <v>0</v>
      </c>
      <c r="AR636" s="61">
        <v>207527.38</v>
      </c>
      <c r="AU636" s="61">
        <v>81601.71</v>
      </c>
      <c r="AX636" s="61">
        <v>0</v>
      </c>
      <c r="BA636" s="61">
        <f t="shared" si="350"/>
        <v>289129.09</v>
      </c>
      <c r="BC636" s="61">
        <v>289129.09</v>
      </c>
      <c r="BD636" s="63">
        <v>0</v>
      </c>
      <c r="BE636" s="63"/>
      <c r="BF636" s="61" t="b">
        <f>IF(AND(AC636=0,AF636=0,AI636=0,AL636=0),TRUE,FALSE)</f>
        <v>1</v>
      </c>
      <c r="BH636" s="1">
        <f t="shared" si="328"/>
        <v>289129</v>
      </c>
    </row>
    <row r="637" spans="1:60" ht="14.25" collapsed="1">
      <c r="A637" s="1" t="s">
        <v>850</v>
      </c>
      <c r="B637" s="96" t="s">
        <v>851</v>
      </c>
      <c r="C637" s="89" t="s">
        <v>508</v>
      </c>
      <c r="D637" s="97"/>
      <c r="E637" s="98">
        <f t="shared" si="342"/>
        <v>0</v>
      </c>
      <c r="F637" s="97"/>
      <c r="G637" s="97"/>
      <c r="H637" s="98">
        <f t="shared" si="343"/>
        <v>0</v>
      </c>
      <c r="I637" s="97"/>
      <c r="J637" s="97"/>
      <c r="K637" s="98">
        <f t="shared" si="344"/>
        <v>0</v>
      </c>
      <c r="L637" s="97"/>
      <c r="M637" s="97"/>
      <c r="N637" s="98">
        <f t="shared" si="345"/>
        <v>289129</v>
      </c>
      <c r="O637" s="97"/>
      <c r="P637" s="97"/>
      <c r="Q637" s="99">
        <f t="shared" si="346"/>
        <v>289129</v>
      </c>
      <c r="R637" s="97"/>
      <c r="S637" s="97"/>
      <c r="T637" s="98">
        <f t="shared" si="347"/>
        <v>207527</v>
      </c>
      <c r="U637" s="97"/>
      <c r="V637" s="97"/>
      <c r="W637" s="98">
        <f>ROUND(AU637,round_as_displayed)</f>
        <v>81602</v>
      </c>
      <c r="X637" s="92"/>
      <c r="Y637" s="97"/>
      <c r="Z637" s="98">
        <f t="shared" si="348"/>
        <v>0</v>
      </c>
      <c r="AB637" s="14"/>
      <c r="AC637" s="39">
        <v>0</v>
      </c>
      <c r="AD637" s="14"/>
      <c r="AE637" s="14"/>
      <c r="AF637" s="26">
        <v>0</v>
      </c>
      <c r="AG637" s="14"/>
      <c r="AH637" s="14"/>
      <c r="AI637" s="26">
        <v>0</v>
      </c>
      <c r="AJ637" s="14"/>
      <c r="AK637" s="14"/>
      <c r="AL637" s="26">
        <f t="shared" si="351"/>
        <v>289129.09</v>
      </c>
      <c r="AM637" s="14"/>
      <c r="AN637" s="14"/>
      <c r="AO637" s="26">
        <f t="shared" si="349"/>
        <v>289129.09</v>
      </c>
      <c r="AP637" s="14"/>
      <c r="AQ637" s="14"/>
      <c r="AR637" s="30">
        <v>207527.38</v>
      </c>
      <c r="AS637" s="14"/>
      <c r="AT637" s="14"/>
      <c r="AU637" s="26">
        <v>81601.71</v>
      </c>
      <c r="AV637" s="10"/>
      <c r="AW637" s="14"/>
      <c r="AX637" s="26">
        <v>0</v>
      </c>
      <c r="AY637" s="14"/>
      <c r="AZ637" s="14"/>
      <c r="BA637" s="30">
        <f t="shared" si="350"/>
        <v>289129.09</v>
      </c>
      <c r="BC637" s="1">
        <v>289129.09</v>
      </c>
      <c r="BD637" s="1">
        <v>0</v>
      </c>
      <c r="BF637" s="1" t="b">
        <f t="shared" si="352"/>
        <v>0</v>
      </c>
      <c r="BH637" s="1">
        <f t="shared" si="328"/>
        <v>0</v>
      </c>
    </row>
    <row r="638" spans="1:60" ht="14.25" hidden="1">
      <c r="A638" s="1" t="s">
        <v>42</v>
      </c>
      <c r="B638" s="96" t="s">
        <v>735</v>
      </c>
      <c r="C638" s="89" t="s">
        <v>508</v>
      </c>
      <c r="D638" s="97"/>
      <c r="E638" s="98">
        <f t="shared" si="342"/>
        <v>0</v>
      </c>
      <c r="F638" s="97"/>
      <c r="G638" s="97"/>
      <c r="H638" s="98">
        <f t="shared" si="343"/>
        <v>0</v>
      </c>
      <c r="I638" s="97"/>
      <c r="J638" s="97"/>
      <c r="K638" s="98">
        <f t="shared" si="344"/>
        <v>0</v>
      </c>
      <c r="L638" s="97"/>
      <c r="M638" s="97"/>
      <c r="N638" s="98">
        <f t="shared" si="345"/>
        <v>0</v>
      </c>
      <c r="O638" s="97"/>
      <c r="P638" s="97"/>
      <c r="Q638" s="99">
        <f t="shared" si="346"/>
        <v>0</v>
      </c>
      <c r="R638" s="97"/>
      <c r="S638" s="97"/>
      <c r="T638" s="98">
        <f t="shared" si="347"/>
        <v>0</v>
      </c>
      <c r="U638" s="97"/>
      <c r="V638" s="97"/>
      <c r="W638" s="98">
        <f>ROUND(AU638,round_as_displayed)</f>
        <v>0</v>
      </c>
      <c r="X638" s="92"/>
      <c r="Y638" s="97"/>
      <c r="Z638" s="98">
        <f t="shared" si="348"/>
        <v>0</v>
      </c>
      <c r="AB638" s="14"/>
      <c r="AC638" s="39">
        <v>0</v>
      </c>
      <c r="AD638" s="14"/>
      <c r="AE638" s="14"/>
      <c r="AF638" s="26">
        <v>0</v>
      </c>
      <c r="AG638" s="14"/>
      <c r="AH638" s="14"/>
      <c r="AI638" s="26">
        <v>0</v>
      </c>
      <c r="AJ638" s="14"/>
      <c r="AK638" s="14"/>
      <c r="AL638" s="26">
        <f>BC638</f>
        <v>0</v>
      </c>
      <c r="AM638" s="14"/>
      <c r="AN638" s="14"/>
      <c r="AO638" s="26">
        <f t="shared" si="349"/>
        <v>0</v>
      </c>
      <c r="AP638" s="14"/>
      <c r="AQ638" s="14"/>
      <c r="AR638" s="30">
        <v>0</v>
      </c>
      <c r="AS638" s="14"/>
      <c r="AT638" s="14"/>
      <c r="AU638" s="26">
        <v>0</v>
      </c>
      <c r="AV638" s="10"/>
      <c r="AW638" s="14"/>
      <c r="AX638" s="26">
        <v>0</v>
      </c>
      <c r="AY638" s="14"/>
      <c r="AZ638" s="14"/>
      <c r="BA638" s="30">
        <f t="shared" si="350"/>
        <v>0</v>
      </c>
      <c r="BC638" s="1">
        <v>0</v>
      </c>
      <c r="BD638" s="1">
        <v>0</v>
      </c>
      <c r="BF638" s="1" t="b">
        <f>IF(AND(AC638=0,AF638=0,AI638=0,AL638=0),TRUE,FALSE)</f>
        <v>1</v>
      </c>
      <c r="BH638" s="1">
        <f t="shared" si="328"/>
        <v>0</v>
      </c>
    </row>
    <row r="639" spans="1:60" ht="14.25" hidden="1">
      <c r="A639" s="1" t="s">
        <v>734</v>
      </c>
      <c r="B639" s="96" t="s">
        <v>735</v>
      </c>
      <c r="C639" s="89" t="s">
        <v>508</v>
      </c>
      <c r="D639" s="97"/>
      <c r="E639" s="98">
        <f t="shared" si="342"/>
        <v>0</v>
      </c>
      <c r="F639" s="97"/>
      <c r="G639" s="97"/>
      <c r="H639" s="98">
        <f t="shared" si="343"/>
        <v>0</v>
      </c>
      <c r="I639" s="97"/>
      <c r="J639" s="97"/>
      <c r="K639" s="98">
        <f t="shared" si="344"/>
        <v>0</v>
      </c>
      <c r="L639" s="97"/>
      <c r="M639" s="97"/>
      <c r="N639" s="98">
        <f t="shared" si="345"/>
        <v>0</v>
      </c>
      <c r="O639" s="97"/>
      <c r="P639" s="97"/>
      <c r="Q639" s="99">
        <f t="shared" si="346"/>
        <v>0</v>
      </c>
      <c r="R639" s="97"/>
      <c r="S639" s="97"/>
      <c r="T639" s="98">
        <f t="shared" si="347"/>
        <v>0</v>
      </c>
      <c r="U639" s="97"/>
      <c r="V639" s="97"/>
      <c r="W639" s="98">
        <f>ROUND(AU639,round_as_displayed)</f>
        <v>0</v>
      </c>
      <c r="X639" s="92"/>
      <c r="Y639" s="97"/>
      <c r="Z639" s="98">
        <f t="shared" si="348"/>
        <v>0</v>
      </c>
      <c r="AB639" s="14"/>
      <c r="AC639" s="39">
        <v>0</v>
      </c>
      <c r="AD639" s="14"/>
      <c r="AE639" s="14"/>
      <c r="AF639" s="26">
        <v>0</v>
      </c>
      <c r="AG639" s="14"/>
      <c r="AH639" s="14"/>
      <c r="AI639" s="26">
        <v>0</v>
      </c>
      <c r="AJ639" s="14"/>
      <c r="AK639" s="14"/>
      <c r="AL639" s="26">
        <f>BC639</f>
        <v>0</v>
      </c>
      <c r="AM639" s="14"/>
      <c r="AN639" s="14"/>
      <c r="AO639" s="26">
        <f t="shared" si="349"/>
        <v>0</v>
      </c>
      <c r="AP639" s="14"/>
      <c r="AQ639" s="14"/>
      <c r="AR639" s="30">
        <v>0</v>
      </c>
      <c r="AS639" s="14"/>
      <c r="AT639" s="14"/>
      <c r="AU639" s="26">
        <v>0</v>
      </c>
      <c r="AV639" s="10"/>
      <c r="AW639" s="14"/>
      <c r="AX639" s="26">
        <v>0</v>
      </c>
      <c r="AY639" s="14"/>
      <c r="AZ639" s="14"/>
      <c r="BA639" s="30">
        <f t="shared" si="350"/>
        <v>0</v>
      </c>
      <c r="BC639" s="1">
        <v>0</v>
      </c>
      <c r="BD639" s="1">
        <v>0</v>
      </c>
      <c r="BF639" s="1" t="b">
        <f>IF(AND(AC639=0,AF639=0,AI639=0,AL639=0),TRUE,FALSE)</f>
        <v>1</v>
      </c>
      <c r="BH639" s="1">
        <f t="shared" si="328"/>
        <v>0</v>
      </c>
    </row>
    <row r="640" spans="1:60" ht="14.25" hidden="1">
      <c r="A640" s="1" t="s">
        <v>120</v>
      </c>
      <c r="B640" s="96" t="s">
        <v>735</v>
      </c>
      <c r="C640" s="89" t="s">
        <v>508</v>
      </c>
      <c r="D640" s="97"/>
      <c r="E640" s="98">
        <f>+E639+E638</f>
        <v>0</v>
      </c>
      <c r="F640" s="97"/>
      <c r="G640" s="97"/>
      <c r="H640" s="98">
        <f>+H639+H638</f>
        <v>0</v>
      </c>
      <c r="I640" s="97"/>
      <c r="J640" s="97"/>
      <c r="K640" s="98">
        <f>+K639+K638</f>
        <v>0</v>
      </c>
      <c r="L640" s="97"/>
      <c r="M640" s="97"/>
      <c r="N640" s="98">
        <f>+N639+N638</f>
        <v>0</v>
      </c>
      <c r="O640" s="97"/>
      <c r="P640" s="97"/>
      <c r="Q640" s="98">
        <f>+Q639+Q638</f>
        <v>0</v>
      </c>
      <c r="R640" s="97"/>
      <c r="S640" s="97"/>
      <c r="T640" s="98">
        <f>+T639+T638</f>
        <v>0</v>
      </c>
      <c r="U640" s="97"/>
      <c r="V640" s="97"/>
      <c r="W640" s="98">
        <f>+W639+W638</f>
        <v>0</v>
      </c>
      <c r="X640" s="92"/>
      <c r="Y640" s="97"/>
      <c r="Z640" s="98">
        <f>+Z639+Z638</f>
        <v>0</v>
      </c>
      <c r="AB640" s="14"/>
      <c r="AC640" s="21">
        <v>0</v>
      </c>
      <c r="AD640" s="14"/>
      <c r="AE640" s="14"/>
      <c r="AF640" s="21">
        <v>0</v>
      </c>
      <c r="AG640" s="14"/>
      <c r="AH640" s="14"/>
      <c r="AI640" s="21">
        <v>0</v>
      </c>
      <c r="AJ640" s="14"/>
      <c r="AK640" s="14"/>
      <c r="AL640" s="21">
        <f>+AL639+AL638</f>
        <v>0</v>
      </c>
      <c r="AM640" s="14"/>
      <c r="AN640" s="14"/>
      <c r="AO640" s="21">
        <f>+AO639+AO638</f>
        <v>0</v>
      </c>
      <c r="AP640" s="14"/>
      <c r="AQ640" s="14"/>
      <c r="AR640" s="21">
        <v>0</v>
      </c>
      <c r="AS640" s="14"/>
      <c r="AT640" s="14"/>
      <c r="AU640" s="21">
        <v>0</v>
      </c>
      <c r="AV640" s="10"/>
      <c r="AW640" s="14"/>
      <c r="AX640" s="21">
        <v>0</v>
      </c>
      <c r="AY640" s="14"/>
      <c r="AZ640" s="14"/>
      <c r="BA640" s="21">
        <f>+BA639+BA638</f>
        <v>0</v>
      </c>
      <c r="BC640" s="1">
        <v>0</v>
      </c>
      <c r="BD640" s="1">
        <v>0</v>
      </c>
      <c r="BF640" s="1" t="b">
        <f t="shared" si="352"/>
        <v>1</v>
      </c>
      <c r="BH640" s="1">
        <f t="shared" si="328"/>
        <v>0</v>
      </c>
    </row>
    <row r="641" spans="1:60" s="61" customFormat="1" ht="14.25" hidden="1" outlineLevel="1">
      <c r="A641" s="61" t="s">
        <v>159</v>
      </c>
      <c r="B641" s="107" t="s">
        <v>160</v>
      </c>
      <c r="C641" s="107"/>
      <c r="D641" s="107"/>
      <c r="E641" s="108">
        <f>ROUND(AC641,round_as_displayed)</f>
        <v>0</v>
      </c>
      <c r="F641" s="107"/>
      <c r="G641" s="107"/>
      <c r="H641" s="108">
        <f>ROUND(AF641,round_as_displayed)</f>
        <v>0</v>
      </c>
      <c r="I641" s="107"/>
      <c r="J641" s="107"/>
      <c r="K641" s="108">
        <f>ROUND(AI641,round_as_displayed)</f>
        <v>778</v>
      </c>
      <c r="L641" s="107"/>
      <c r="M641" s="107"/>
      <c r="N641" s="108">
        <f>ROUND(AL641,round_as_displayed)</f>
        <v>0</v>
      </c>
      <c r="O641" s="107"/>
      <c r="P641" s="107"/>
      <c r="Q641" s="108">
        <f>E641+H641+K641+N641</f>
        <v>778</v>
      </c>
      <c r="R641" s="107"/>
      <c r="S641" s="107"/>
      <c r="T641" s="108">
        <f>ROUND(AR641,round_as_displayed)</f>
        <v>778</v>
      </c>
      <c r="U641" s="107"/>
      <c r="V641" s="107"/>
      <c r="W641" s="108">
        <f>ROUND(AU641,round_as_displayed)</f>
        <v>28492</v>
      </c>
      <c r="X641" s="107"/>
      <c r="Y641" s="107"/>
      <c r="Z641" s="108">
        <f>ROUND(AX641,round_as_displayed)</f>
        <v>0</v>
      </c>
      <c r="AC641" s="61">
        <v>0</v>
      </c>
      <c r="AF641" s="61">
        <v>0</v>
      </c>
      <c r="AI641" s="61">
        <v>777.75</v>
      </c>
      <c r="AO641" s="61">
        <f>AC641+AF641+AI641+AL641</f>
        <v>777.75</v>
      </c>
      <c r="AR641" s="61">
        <v>777.75</v>
      </c>
      <c r="AU641" s="61">
        <v>28492.28</v>
      </c>
      <c r="AX641" s="61">
        <v>0</v>
      </c>
      <c r="BA641" s="61">
        <f>AR641+AU641+AX641</f>
        <v>29270.03</v>
      </c>
      <c r="BC641" s="61">
        <v>28492.28</v>
      </c>
      <c r="BD641" s="63">
        <v>0</v>
      </c>
      <c r="BE641" s="63"/>
      <c r="BF641" s="61" t="b">
        <f>IF(AND(AC641=0,AF641=0,AI641=0,AL641=0),TRUE,FALSE)</f>
        <v>0</v>
      </c>
      <c r="BH641" s="1">
        <f t="shared" si="328"/>
        <v>28492</v>
      </c>
    </row>
    <row r="642" spans="1:60" ht="0.75" customHeight="1" collapsed="1">
      <c r="A642" s="1" t="s">
        <v>862</v>
      </c>
      <c r="B642" s="96" t="s">
        <v>815</v>
      </c>
      <c r="C642" s="89" t="s">
        <v>508</v>
      </c>
      <c r="D642" s="97"/>
      <c r="E642" s="98">
        <f>ROUND(AC642,round_as_displayed)</f>
        <v>0</v>
      </c>
      <c r="F642" s="97"/>
      <c r="G642" s="97"/>
      <c r="H642" s="98">
        <f>ROUND(AF642,round_as_displayed)</f>
        <v>0</v>
      </c>
      <c r="I642" s="97"/>
      <c r="J642" s="97"/>
      <c r="K642" s="98">
        <f>ROUND(AI642,round_as_displayed)</f>
        <v>778</v>
      </c>
      <c r="L642" s="97"/>
      <c r="M642" s="97"/>
      <c r="N642" s="98">
        <f>ROUND(AL642,round_as_displayed)</f>
        <v>28492</v>
      </c>
      <c r="O642" s="97"/>
      <c r="P642" s="97"/>
      <c r="Q642" s="99">
        <f>E642+H642+K642+N642</f>
        <v>29270</v>
      </c>
      <c r="R642" s="97"/>
      <c r="S642" s="97"/>
      <c r="T642" s="98">
        <f>ROUND(AR642,round_as_displayed)</f>
        <v>778</v>
      </c>
      <c r="U642" s="97"/>
      <c r="V642" s="97"/>
      <c r="W642" s="98">
        <f>ROUND(AU642,round_as_displayed)</f>
        <v>28492</v>
      </c>
      <c r="X642" s="92"/>
      <c r="Y642" s="97"/>
      <c r="Z642" s="98">
        <f>ROUND(AX642,round_as_displayed)</f>
        <v>0</v>
      </c>
      <c r="AB642" s="14"/>
      <c r="AC642" s="39">
        <v>0</v>
      </c>
      <c r="AD642" s="14"/>
      <c r="AE642" s="14"/>
      <c r="AF642" s="26">
        <v>0</v>
      </c>
      <c r="AG642" s="14"/>
      <c r="AH642" s="14"/>
      <c r="AI642" s="26">
        <v>777.75</v>
      </c>
      <c r="AJ642" s="14"/>
      <c r="AK642" s="14"/>
      <c r="AL642" s="26">
        <f t="shared" si="351"/>
        <v>28492.28</v>
      </c>
      <c r="AM642" s="14"/>
      <c r="AN642" s="14"/>
      <c r="AO642" s="26">
        <f>AC642+AF642+AI642+AL642</f>
        <v>29270.03</v>
      </c>
      <c r="AP642" s="14"/>
      <c r="AQ642" s="14"/>
      <c r="AR642" s="30">
        <v>777.75</v>
      </c>
      <c r="AS642" s="14"/>
      <c r="AT642" s="14"/>
      <c r="AU642" s="26">
        <v>28492.28</v>
      </c>
      <c r="AV642" s="10"/>
      <c r="AW642" s="14"/>
      <c r="AX642" s="26">
        <v>0</v>
      </c>
      <c r="AY642" s="14"/>
      <c r="AZ642" s="14"/>
      <c r="BA642" s="30">
        <f>AR642+AU642+AX642</f>
        <v>29270.03</v>
      </c>
      <c r="BC642" s="1">
        <v>28492.28</v>
      </c>
      <c r="BD642" s="1">
        <v>0</v>
      </c>
      <c r="BF642" s="1" t="b">
        <f t="shared" si="352"/>
        <v>0</v>
      </c>
      <c r="BH642" s="1">
        <f t="shared" si="328"/>
        <v>0</v>
      </c>
    </row>
    <row r="643" spans="1:60" ht="14.25" hidden="1">
      <c r="A643" s="1" t="s">
        <v>852</v>
      </c>
      <c r="B643" s="96" t="s">
        <v>861</v>
      </c>
      <c r="C643" s="89" t="s">
        <v>508</v>
      </c>
      <c r="D643" s="97"/>
      <c r="E643" s="98">
        <f>ROUND(AC643,round_as_displayed)</f>
        <v>0</v>
      </c>
      <c r="F643" s="97"/>
      <c r="G643" s="97"/>
      <c r="H643" s="98">
        <f>ROUND(AF643,round_as_displayed)</f>
        <v>0</v>
      </c>
      <c r="I643" s="97"/>
      <c r="J643" s="97"/>
      <c r="K643" s="98">
        <f>ROUND(AI643,round_as_displayed)</f>
        <v>0</v>
      </c>
      <c r="L643" s="97"/>
      <c r="M643" s="97"/>
      <c r="N643" s="98">
        <f>ROUND(AL643,round_as_displayed)</f>
        <v>0</v>
      </c>
      <c r="O643" s="97"/>
      <c r="P643" s="97"/>
      <c r="Q643" s="99">
        <f>E643+H643+K643+N643</f>
        <v>0</v>
      </c>
      <c r="R643" s="97"/>
      <c r="S643" s="97"/>
      <c r="T643" s="98">
        <f>ROUND(AR643,round_as_displayed)</f>
        <v>0</v>
      </c>
      <c r="U643" s="97"/>
      <c r="V643" s="97"/>
      <c r="W643" s="98">
        <f>ROUND(AU643,round_as_displayed)</f>
        <v>0</v>
      </c>
      <c r="X643" s="92"/>
      <c r="Y643" s="97"/>
      <c r="Z643" s="98">
        <f>ROUND(AX643,round_as_displayed)</f>
        <v>0</v>
      </c>
      <c r="AB643" s="14"/>
      <c r="AC643" s="39">
        <v>0</v>
      </c>
      <c r="AD643" s="14"/>
      <c r="AE643" s="14"/>
      <c r="AF643" s="26">
        <v>0</v>
      </c>
      <c r="AG643" s="14"/>
      <c r="AH643" s="14"/>
      <c r="AI643" s="26">
        <v>0</v>
      </c>
      <c r="AJ643" s="14"/>
      <c r="AK643" s="14"/>
      <c r="AL643" s="26">
        <f t="shared" si="351"/>
        <v>0</v>
      </c>
      <c r="AM643" s="14"/>
      <c r="AN643" s="14"/>
      <c r="AO643" s="26">
        <f>AC643+AF643+AI643+AL643</f>
        <v>0</v>
      </c>
      <c r="AP643" s="14"/>
      <c r="AQ643" s="14"/>
      <c r="AR643" s="30">
        <v>0</v>
      </c>
      <c r="AS643" s="14"/>
      <c r="AT643" s="14"/>
      <c r="AU643" s="26">
        <v>0</v>
      </c>
      <c r="AV643" s="10"/>
      <c r="AW643" s="14"/>
      <c r="AX643" s="26">
        <v>0</v>
      </c>
      <c r="AY643" s="14"/>
      <c r="AZ643" s="14"/>
      <c r="BA643" s="30">
        <f>AR643+AU643+AX643</f>
        <v>0</v>
      </c>
      <c r="BC643" s="1">
        <v>0</v>
      </c>
      <c r="BD643" s="1">
        <v>0</v>
      </c>
      <c r="BF643" s="1" t="b">
        <f t="shared" si="352"/>
        <v>1</v>
      </c>
      <c r="BH643" s="1">
        <f t="shared" si="328"/>
        <v>0</v>
      </c>
    </row>
    <row r="644" spans="2:60" ht="27.75" customHeight="1">
      <c r="B644" s="141" t="s">
        <v>910</v>
      </c>
      <c r="C644" s="6" t="s">
        <v>508</v>
      </c>
      <c r="D644" s="14"/>
      <c r="E644" s="21">
        <f>+E642+E643</f>
        <v>0</v>
      </c>
      <c r="F644" s="6" t="s">
        <v>508</v>
      </c>
      <c r="G644" s="14"/>
      <c r="H644" s="21">
        <f>3516+1</f>
        <v>3517</v>
      </c>
      <c r="I644" s="6" t="s">
        <v>508</v>
      </c>
      <c r="J644" s="14"/>
      <c r="K644" s="21">
        <f>+K642+K643-1</f>
        <v>777</v>
      </c>
      <c r="L644" s="6" t="s">
        <v>508</v>
      </c>
      <c r="M644" s="14"/>
      <c r="N644" s="21">
        <f>+N642+N643</f>
        <v>28492</v>
      </c>
      <c r="O644" s="6" t="s">
        <v>508</v>
      </c>
      <c r="P644" s="14"/>
      <c r="Q644" s="30">
        <f>E644+H644+K644+N644</f>
        <v>32786</v>
      </c>
      <c r="R644" s="6" t="s">
        <v>508</v>
      </c>
      <c r="S644" s="14"/>
      <c r="T644" s="21">
        <f>+T642+T643+4250</f>
        <v>5028</v>
      </c>
      <c r="U644" s="6" t="s">
        <v>508</v>
      </c>
      <c r="V644" s="14"/>
      <c r="W644" s="21">
        <f>+W642+W643</f>
        <v>28492</v>
      </c>
      <c r="X644" s="6" t="s">
        <v>508</v>
      </c>
      <c r="Y644" s="14"/>
      <c r="Z644" s="21">
        <v>-734</v>
      </c>
      <c r="AA644" s="6" t="s">
        <v>508</v>
      </c>
      <c r="AB644" s="14"/>
      <c r="AC644" s="21">
        <f>+AC642+AC643</f>
        <v>0</v>
      </c>
      <c r="AD644" s="6" t="s">
        <v>508</v>
      </c>
      <c r="AE644" s="14"/>
      <c r="AF644" s="21">
        <f>+AF642+AF643</f>
        <v>0</v>
      </c>
      <c r="AG644" s="6" t="s">
        <v>508</v>
      </c>
      <c r="AH644" s="14"/>
      <c r="AI644" s="21">
        <f>+AI642+AI643</f>
        <v>777.75</v>
      </c>
      <c r="AJ644" s="6" t="s">
        <v>508</v>
      </c>
      <c r="AK644" s="14"/>
      <c r="AL644" s="21">
        <f>+AL642+AL643</f>
        <v>28492.28</v>
      </c>
      <c r="AM644" s="6" t="s">
        <v>508</v>
      </c>
      <c r="AN644" s="14"/>
      <c r="AO644" s="21">
        <f>+AO642+AO643</f>
        <v>29270.03</v>
      </c>
      <c r="AP644" s="6" t="s">
        <v>508</v>
      </c>
      <c r="AQ644" s="14"/>
      <c r="AR644" s="21">
        <f>+AR642+AR643</f>
        <v>777.75</v>
      </c>
      <c r="AS644" s="6" t="s">
        <v>508</v>
      </c>
      <c r="AT644" s="14"/>
      <c r="AU644" s="21">
        <f>+AU642+AU643</f>
        <v>28492.28</v>
      </c>
      <c r="AV644" s="6" t="s">
        <v>508</v>
      </c>
      <c r="AW644" s="14"/>
      <c r="AX644" s="21">
        <f>+AX642+AX643</f>
        <v>0</v>
      </c>
      <c r="AY644" s="6" t="s">
        <v>508</v>
      </c>
      <c r="AZ644" s="14"/>
      <c r="BA644" s="21">
        <f>+BA642+BA643</f>
        <v>29270.03</v>
      </c>
      <c r="BF644" s="1" t="b">
        <f t="shared" si="352"/>
        <v>0</v>
      </c>
      <c r="BH644" s="1">
        <f t="shared" si="328"/>
        <v>0</v>
      </c>
    </row>
    <row r="645" spans="2:60" ht="14.25">
      <c r="B645" s="101" t="s">
        <v>1</v>
      </c>
      <c r="C645" s="89" t="s">
        <v>508</v>
      </c>
      <c r="D645" s="102"/>
      <c r="E645" s="103">
        <f>E630+E632+E634+E635+E637+E640+E644</f>
        <v>0</v>
      </c>
      <c r="F645" s="89" t="s">
        <v>508</v>
      </c>
      <c r="G645" s="102"/>
      <c r="H645" s="103">
        <f>H630+H632+H634+H635+H637+H640+H644</f>
        <v>22692</v>
      </c>
      <c r="I645" s="89" t="s">
        <v>508</v>
      </c>
      <c r="J645" s="102"/>
      <c r="K645" s="103">
        <f>K630+K632+K634+K635+K637+K640+K644</f>
        <v>31977</v>
      </c>
      <c r="L645" s="89" t="s">
        <v>508</v>
      </c>
      <c r="M645" s="102"/>
      <c r="N645" s="103">
        <f>N630+N632+N634+N635+N637+N640+N644</f>
        <v>388417</v>
      </c>
      <c r="O645" s="89" t="s">
        <v>508</v>
      </c>
      <c r="P645" s="102"/>
      <c r="Q645" s="103">
        <f>Q630+Q632+Q634+Q635+Q637+Q640+Q644</f>
        <v>443086</v>
      </c>
      <c r="R645" s="89" t="s">
        <v>508</v>
      </c>
      <c r="S645" s="102"/>
      <c r="T645" s="103">
        <f>T630+T632+T634+T635+T637+T640+T644</f>
        <v>281245</v>
      </c>
      <c r="U645" s="89" t="s">
        <v>508</v>
      </c>
      <c r="V645" s="102"/>
      <c r="W645" s="103">
        <f>W630+W632+W634+W635+W637+W640+W644</f>
        <v>162575</v>
      </c>
      <c r="X645" s="89" t="s">
        <v>508</v>
      </c>
      <c r="Y645" s="102"/>
      <c r="Z645" s="103">
        <f>Z630+Z632+Z634+Z635+Z637+Z640+Z644</f>
        <v>-734</v>
      </c>
      <c r="AA645" s="6" t="s">
        <v>508</v>
      </c>
      <c r="AB645" s="7"/>
      <c r="AC645" s="22">
        <f>AC630+AC632+AC634+AC635+AC637+AC640+AC644</f>
        <v>0</v>
      </c>
      <c r="AD645" s="6" t="s">
        <v>508</v>
      </c>
      <c r="AE645" s="7"/>
      <c r="AF645" s="22">
        <f>AF630+AF632+AF634+AF635+AF637+AF640+AF644</f>
        <v>19174.98</v>
      </c>
      <c r="AG645" s="6" t="s">
        <v>508</v>
      </c>
      <c r="AH645" s="7"/>
      <c r="AI645" s="22">
        <f>AI630+AI632+AI634+AI635+AI637+AI640+AI644</f>
        <v>31977.75</v>
      </c>
      <c r="AJ645" s="6" t="s">
        <v>508</v>
      </c>
      <c r="AK645" s="7"/>
      <c r="AL645" s="22">
        <f>AL630+AL632+AL634+AL635+AL637+AL640+AL644</f>
        <v>388417.7100000001</v>
      </c>
      <c r="AM645" s="6" t="s">
        <v>508</v>
      </c>
      <c r="AN645" s="7"/>
      <c r="AO645" s="22">
        <f>AO630+AO632+AO634+AO635+AO637+AO640+AO644</f>
        <v>439570.44000000006</v>
      </c>
      <c r="AP645" s="6" t="s">
        <v>508</v>
      </c>
      <c r="AQ645" s="7"/>
      <c r="AR645" s="22">
        <f>AR630+AR632+AR634+AR635+AR637+AR640+AR644</f>
        <v>276995.99</v>
      </c>
      <c r="AS645" s="6" t="s">
        <v>508</v>
      </c>
      <c r="AT645" s="7"/>
      <c r="AU645" s="22">
        <f>AU630+AU632+AU634+AU635+AU637+AU640+AU644</f>
        <v>162574.45</v>
      </c>
      <c r="AV645" s="6" t="s">
        <v>508</v>
      </c>
      <c r="AW645" s="7"/>
      <c r="AX645" s="22">
        <f>AX630+AX632+AX634+AX635+AX637+AX640+AX644</f>
        <v>0</v>
      </c>
      <c r="AY645" s="6" t="s">
        <v>508</v>
      </c>
      <c r="AZ645" s="7"/>
      <c r="BA645" s="22">
        <f>BA630+BA632+BA634+BA635+BA637+BA640+BA644</f>
        <v>439570.44000000006</v>
      </c>
      <c r="BF645" s="1" t="b">
        <f>BF628</f>
        <v>0</v>
      </c>
      <c r="BH645" s="1">
        <f t="shared" si="328"/>
        <v>0</v>
      </c>
    </row>
    <row r="646" spans="2:60" ht="14.25">
      <c r="B646" s="50"/>
      <c r="E646" s="19"/>
      <c r="H646" s="19"/>
      <c r="K646" s="19"/>
      <c r="N646" s="19"/>
      <c r="W646" s="19"/>
      <c r="X646" s="10"/>
      <c r="Z646" s="19"/>
      <c r="AV646" s="10"/>
      <c r="BH646" s="1">
        <f t="shared" si="328"/>
        <v>0</v>
      </c>
    </row>
    <row r="647" spans="2:60" ht="15" customHeight="1">
      <c r="B647" s="94" t="s">
        <v>736</v>
      </c>
      <c r="C647" s="95"/>
      <c r="D647" s="95"/>
      <c r="E647" s="90"/>
      <c r="F647" s="95"/>
      <c r="G647" s="95"/>
      <c r="H647" s="90"/>
      <c r="I647" s="95"/>
      <c r="J647" s="95"/>
      <c r="K647" s="90"/>
      <c r="L647" s="95"/>
      <c r="M647" s="95"/>
      <c r="N647" s="90"/>
      <c r="O647" s="95"/>
      <c r="P647" s="95"/>
      <c r="Q647" s="90"/>
      <c r="R647" s="95"/>
      <c r="S647" s="95"/>
      <c r="T647" s="90"/>
      <c r="U647" s="95"/>
      <c r="V647" s="95"/>
      <c r="W647" s="90"/>
      <c r="X647" s="92"/>
      <c r="Y647" s="95"/>
      <c r="Z647" s="90"/>
      <c r="AA647" s="1"/>
      <c r="AB647" s="1"/>
      <c r="AD647" s="1"/>
      <c r="AE647" s="1"/>
      <c r="AG647" s="1"/>
      <c r="AH647" s="1"/>
      <c r="AJ647" s="1"/>
      <c r="AK647" s="1"/>
      <c r="AM647" s="1"/>
      <c r="AN647" s="1"/>
      <c r="AP647" s="1"/>
      <c r="AQ647" s="1"/>
      <c r="AS647" s="1"/>
      <c r="AT647" s="1"/>
      <c r="AV647" s="10"/>
      <c r="AW647" s="1"/>
      <c r="AY647" s="1"/>
      <c r="AZ647" s="1"/>
      <c r="BH647" s="1">
        <f t="shared" si="328"/>
        <v>0</v>
      </c>
    </row>
    <row r="648" spans="1:60" s="61" customFormat="1" ht="14.25" hidden="1" outlineLevel="1">
      <c r="A648" s="61" t="s">
        <v>329</v>
      </c>
      <c r="B648" s="107" t="s">
        <v>330</v>
      </c>
      <c r="C648" s="107"/>
      <c r="D648" s="107"/>
      <c r="E648" s="108">
        <f>ROUND(AC648,round_as_displayed)</f>
        <v>0</v>
      </c>
      <c r="F648" s="107"/>
      <c r="G648" s="107"/>
      <c r="H648" s="108">
        <f>ROUND(AF648,round_as_displayed)</f>
        <v>9983</v>
      </c>
      <c r="I648" s="107"/>
      <c r="J648" s="107"/>
      <c r="K648" s="108">
        <f>ROUND(AI648,round_as_displayed)</f>
        <v>0</v>
      </c>
      <c r="L648" s="107"/>
      <c r="M648" s="107"/>
      <c r="N648" s="108">
        <f>ROUND(AL648,round_as_displayed)</f>
        <v>0</v>
      </c>
      <c r="O648" s="107"/>
      <c r="P648" s="107"/>
      <c r="Q648" s="108">
        <f>E648+H648+K648+N648</f>
        <v>9983</v>
      </c>
      <c r="R648" s="107"/>
      <c r="S648" s="107"/>
      <c r="T648" s="108">
        <f>ROUND(AR648,round_as_displayed)</f>
        <v>9983</v>
      </c>
      <c r="U648" s="107"/>
      <c r="V648" s="107"/>
      <c r="W648" s="108">
        <f>ROUND(AU648,round_as_displayed)</f>
        <v>0</v>
      </c>
      <c r="X648" s="107"/>
      <c r="Y648" s="107"/>
      <c r="Z648" s="108">
        <f>ROUND(AX648,round_as_displayed)</f>
        <v>0</v>
      </c>
      <c r="AC648" s="61">
        <v>0</v>
      </c>
      <c r="AF648" s="61">
        <v>9983.04</v>
      </c>
      <c r="AI648" s="61">
        <v>0</v>
      </c>
      <c r="AO648" s="61">
        <f>AC648+AF648+AI648+AL648</f>
        <v>9983.04</v>
      </c>
      <c r="AR648" s="61">
        <v>9983.04</v>
      </c>
      <c r="AU648" s="61">
        <v>0</v>
      </c>
      <c r="AX648" s="61">
        <v>0</v>
      </c>
      <c r="BA648" s="61">
        <f>AR648+AU648+AX648</f>
        <v>9983.04</v>
      </c>
      <c r="BC648" s="61">
        <v>0</v>
      </c>
      <c r="BD648" s="63">
        <v>0</v>
      </c>
      <c r="BE648" s="63"/>
      <c r="BH648" s="1">
        <f t="shared" si="328"/>
        <v>0</v>
      </c>
    </row>
    <row r="649" spans="1:60" ht="14.25" collapsed="1">
      <c r="A649" s="1" t="s">
        <v>105</v>
      </c>
      <c r="B649" s="50" t="s">
        <v>848</v>
      </c>
      <c r="C649" s="6" t="s">
        <v>508</v>
      </c>
      <c r="D649" s="14"/>
      <c r="E649" s="21">
        <f>ROUND(AC649,round_as_displayed)</f>
        <v>0</v>
      </c>
      <c r="F649" s="14"/>
      <c r="G649" s="14"/>
      <c r="H649" s="21">
        <f>ROUND(AF649,round_as_displayed)</f>
        <v>9983</v>
      </c>
      <c r="I649" s="14"/>
      <c r="J649" s="14"/>
      <c r="K649" s="21">
        <f>ROUND(AI649,round_as_displayed)</f>
        <v>0</v>
      </c>
      <c r="L649" s="14"/>
      <c r="M649" s="14"/>
      <c r="N649" s="21">
        <f>ROUND(AL649,round_as_displayed)</f>
        <v>0</v>
      </c>
      <c r="O649" s="14"/>
      <c r="P649" s="14"/>
      <c r="Q649" s="30">
        <f>E649+H649+K649+N649</f>
        <v>9983</v>
      </c>
      <c r="R649" s="14"/>
      <c r="S649" s="14"/>
      <c r="T649" s="21">
        <f>ROUND(AR649,round_as_displayed)</f>
        <v>9983</v>
      </c>
      <c r="U649" s="14"/>
      <c r="V649" s="14"/>
      <c r="W649" s="21">
        <f>ROUND(AU649,round_as_displayed)</f>
        <v>0</v>
      </c>
      <c r="X649" s="10"/>
      <c r="Y649" s="14"/>
      <c r="Z649" s="21">
        <f>ROUND(AX649,round_as_displayed)</f>
        <v>0</v>
      </c>
      <c r="AB649" s="14"/>
      <c r="AC649" s="39">
        <v>0</v>
      </c>
      <c r="AD649" s="14"/>
      <c r="AE649" s="14"/>
      <c r="AF649" s="26">
        <v>9983.04</v>
      </c>
      <c r="AG649" s="14"/>
      <c r="AH649" s="14"/>
      <c r="AI649" s="26">
        <v>0</v>
      </c>
      <c r="AJ649" s="14"/>
      <c r="AK649" s="14"/>
      <c r="AL649" s="26">
        <f>BC649</f>
        <v>0</v>
      </c>
      <c r="AM649" s="14"/>
      <c r="AN649" s="14"/>
      <c r="AO649" s="26">
        <f>AC649+AF649+AI649+AL649</f>
        <v>9983.04</v>
      </c>
      <c r="AP649" s="14"/>
      <c r="AQ649" s="14"/>
      <c r="AR649" s="30">
        <v>9983.04</v>
      </c>
      <c r="AS649" s="14"/>
      <c r="AT649" s="14"/>
      <c r="AU649" s="26">
        <v>0</v>
      </c>
      <c r="AV649" s="10"/>
      <c r="AW649" s="14"/>
      <c r="AX649" s="26">
        <v>0</v>
      </c>
      <c r="AY649" s="14"/>
      <c r="AZ649" s="14"/>
      <c r="BA649" s="30">
        <f>AR649+AU649+AX649</f>
        <v>9983.04</v>
      </c>
      <c r="BC649" s="1">
        <v>0</v>
      </c>
      <c r="BD649" s="1">
        <v>0</v>
      </c>
      <c r="BH649" s="1">
        <f t="shared" si="328"/>
        <v>0</v>
      </c>
    </row>
    <row r="650" spans="1:60" ht="16.5" customHeight="1" hidden="1">
      <c r="A650" s="1" t="s">
        <v>853</v>
      </c>
      <c r="B650" s="96" t="s">
        <v>856</v>
      </c>
      <c r="C650" s="89" t="s">
        <v>508</v>
      </c>
      <c r="D650" s="97"/>
      <c r="E650" s="98">
        <f>ROUND(AC650,round_as_displayed)</f>
        <v>0</v>
      </c>
      <c r="F650" s="97"/>
      <c r="G650" s="97"/>
      <c r="H650" s="98">
        <f>ROUND(AF650,round_as_displayed)</f>
        <v>0</v>
      </c>
      <c r="I650" s="97"/>
      <c r="J650" s="97"/>
      <c r="K650" s="98">
        <f>ROUND(AI650,round_as_displayed)</f>
        <v>0</v>
      </c>
      <c r="L650" s="97"/>
      <c r="M650" s="97"/>
      <c r="N650" s="98">
        <f>ROUND(AL650,round_as_displayed)</f>
        <v>0</v>
      </c>
      <c r="O650" s="97"/>
      <c r="P650" s="97"/>
      <c r="Q650" s="99">
        <f>E650+H650+K650+N650</f>
        <v>0</v>
      </c>
      <c r="R650" s="97"/>
      <c r="S650" s="97"/>
      <c r="T650" s="98">
        <f>ROUND(AR650,round_as_displayed)</f>
        <v>0</v>
      </c>
      <c r="U650" s="97"/>
      <c r="V650" s="97"/>
      <c r="W650" s="98">
        <f>ROUND(AU650,round_as_displayed)</f>
        <v>0</v>
      </c>
      <c r="X650" s="92"/>
      <c r="Y650" s="97"/>
      <c r="Z650" s="98">
        <f>ROUND(AX650,round_as_displayed)</f>
        <v>0</v>
      </c>
      <c r="AB650" s="14"/>
      <c r="AC650" s="39">
        <v>0</v>
      </c>
      <c r="AD650" s="14"/>
      <c r="AE650" s="14"/>
      <c r="AF650" s="26">
        <v>0</v>
      </c>
      <c r="AG650" s="14"/>
      <c r="AH650" s="14"/>
      <c r="AI650" s="26">
        <v>0</v>
      </c>
      <c r="AJ650" s="14"/>
      <c r="AK650" s="14"/>
      <c r="AL650" s="26">
        <f>BC650</f>
        <v>0</v>
      </c>
      <c r="AM650" s="14"/>
      <c r="AN650" s="14"/>
      <c r="AO650" s="26">
        <f>AC650+AF650+AI650+AL650</f>
        <v>0</v>
      </c>
      <c r="AP650" s="14"/>
      <c r="AQ650" s="14"/>
      <c r="AR650" s="30">
        <v>0</v>
      </c>
      <c r="AS650" s="14"/>
      <c r="AT650" s="14"/>
      <c r="AU650" s="26">
        <v>0</v>
      </c>
      <c r="AV650" s="10"/>
      <c r="AW650" s="14"/>
      <c r="AX650" s="26">
        <v>0</v>
      </c>
      <c r="AY650" s="14"/>
      <c r="AZ650" s="14"/>
      <c r="BA650" s="30">
        <f>AR650+AU650+AX650</f>
        <v>0</v>
      </c>
      <c r="BC650" s="1">
        <v>0</v>
      </c>
      <c r="BD650" s="1">
        <v>0</v>
      </c>
      <c r="BH650" s="1">
        <f t="shared" si="328"/>
        <v>0</v>
      </c>
    </row>
    <row r="651" spans="2:60" ht="14.25" hidden="1">
      <c r="B651" s="96" t="s">
        <v>848</v>
      </c>
      <c r="C651" s="89" t="s">
        <v>508</v>
      </c>
      <c r="D651" s="97"/>
      <c r="E651" s="98">
        <f>E649+E650</f>
        <v>0</v>
      </c>
      <c r="F651" s="89" t="s">
        <v>508</v>
      </c>
      <c r="G651" s="97"/>
      <c r="H651" s="98">
        <f>H649+H650</f>
        <v>9983</v>
      </c>
      <c r="I651" s="89" t="s">
        <v>508</v>
      </c>
      <c r="J651" s="97"/>
      <c r="K651" s="98">
        <f>K649+K650</f>
        <v>0</v>
      </c>
      <c r="L651" s="89" t="s">
        <v>508</v>
      </c>
      <c r="M651" s="97"/>
      <c r="N651" s="98">
        <f>N649+N650</f>
        <v>0</v>
      </c>
      <c r="O651" s="89" t="s">
        <v>508</v>
      </c>
      <c r="P651" s="97"/>
      <c r="Q651" s="98">
        <f>Q649+Q650</f>
        <v>9983</v>
      </c>
      <c r="R651" s="89" t="s">
        <v>508</v>
      </c>
      <c r="S651" s="97"/>
      <c r="T651" s="98">
        <f>T649+T650</f>
        <v>9983</v>
      </c>
      <c r="U651" s="89" t="s">
        <v>508</v>
      </c>
      <c r="V651" s="97"/>
      <c r="W651" s="98">
        <f>W649+W650</f>
        <v>0</v>
      </c>
      <c r="X651" s="89" t="s">
        <v>508</v>
      </c>
      <c r="Y651" s="97"/>
      <c r="Z651" s="98">
        <f>Z649+Z650</f>
        <v>0</v>
      </c>
      <c r="AA651" s="6" t="s">
        <v>508</v>
      </c>
      <c r="AB651" s="14"/>
      <c r="AC651" s="21">
        <f>AC649+AC650</f>
        <v>0</v>
      </c>
      <c r="AD651" s="6" t="s">
        <v>508</v>
      </c>
      <c r="AE651" s="14"/>
      <c r="AF651" s="21">
        <f>AF649+AF650</f>
        <v>9983.04</v>
      </c>
      <c r="AG651" s="6" t="s">
        <v>508</v>
      </c>
      <c r="AH651" s="14"/>
      <c r="AI651" s="21">
        <f>AI649+AI650</f>
        <v>0</v>
      </c>
      <c r="AJ651" s="6" t="s">
        <v>508</v>
      </c>
      <c r="AK651" s="14"/>
      <c r="AL651" s="21">
        <f>AL649+AL650</f>
        <v>0</v>
      </c>
      <c r="AM651" s="6" t="s">
        <v>508</v>
      </c>
      <c r="AN651" s="14"/>
      <c r="AO651" s="21">
        <f>AO649+AO650</f>
        <v>9983.04</v>
      </c>
      <c r="AP651" s="6" t="s">
        <v>508</v>
      </c>
      <c r="AQ651" s="14"/>
      <c r="AR651" s="21">
        <f>AR649+AR650</f>
        <v>9983.04</v>
      </c>
      <c r="AS651" s="6" t="s">
        <v>508</v>
      </c>
      <c r="AT651" s="14"/>
      <c r="AU651" s="21">
        <f>AU649+AU650</f>
        <v>0</v>
      </c>
      <c r="AV651" s="6" t="s">
        <v>508</v>
      </c>
      <c r="AW651" s="14"/>
      <c r="AX651" s="21">
        <f>AX649+AX650</f>
        <v>0</v>
      </c>
      <c r="AY651" s="6" t="s">
        <v>508</v>
      </c>
      <c r="AZ651" s="14"/>
      <c r="BA651" s="21">
        <f>BA649+BA650</f>
        <v>9983.04</v>
      </c>
      <c r="BF651" s="1" t="b">
        <f>IF(AND(AC651=0,AF651=0,AI651=0,AL651=0),TRUE,FALSE)</f>
        <v>0</v>
      </c>
      <c r="BH651" s="1">
        <f t="shared" si="328"/>
        <v>0</v>
      </c>
    </row>
    <row r="652" spans="1:60" s="61" customFormat="1" ht="14.25" hidden="1" outlineLevel="1">
      <c r="A652" s="61" t="s">
        <v>331</v>
      </c>
      <c r="B652" s="107" t="s">
        <v>332</v>
      </c>
      <c r="C652" s="107"/>
      <c r="D652" s="107"/>
      <c r="E652" s="108">
        <f>ROUND(AC652,round_as_displayed)</f>
        <v>0</v>
      </c>
      <c r="F652" s="107"/>
      <c r="G652" s="107"/>
      <c r="H652" s="108">
        <f>ROUND(AF652,round_as_displayed)</f>
        <v>67535</v>
      </c>
      <c r="I652" s="107"/>
      <c r="J652" s="107"/>
      <c r="K652" s="108">
        <f>ROUND(AI652,round_as_displayed)</f>
        <v>0</v>
      </c>
      <c r="L652" s="107"/>
      <c r="M652" s="107"/>
      <c r="N652" s="108">
        <f>ROUND(AL652,round_as_displayed)</f>
        <v>0</v>
      </c>
      <c r="O652" s="107"/>
      <c r="P652" s="107"/>
      <c r="Q652" s="108">
        <f>E652+H652+K652+N652</f>
        <v>67535</v>
      </c>
      <c r="R652" s="107"/>
      <c r="S652" s="107"/>
      <c r="T652" s="108">
        <f>ROUND(AR652,round_as_displayed)</f>
        <v>0</v>
      </c>
      <c r="U652" s="107"/>
      <c r="V652" s="107"/>
      <c r="W652" s="108">
        <f>ROUND(AU652,round_as_displayed)</f>
        <v>0</v>
      </c>
      <c r="X652" s="107"/>
      <c r="Y652" s="107"/>
      <c r="Z652" s="108">
        <f>ROUND(AX652,round_as_displayed)</f>
        <v>67535</v>
      </c>
      <c r="AC652" s="61">
        <v>0</v>
      </c>
      <c r="AF652" s="61">
        <v>67534.82</v>
      </c>
      <c r="AI652" s="61">
        <v>0</v>
      </c>
      <c r="AO652" s="61">
        <f>AC652+AF652+AI652+AL652</f>
        <v>67534.82</v>
      </c>
      <c r="AR652" s="61">
        <v>0</v>
      </c>
      <c r="AU652" s="61">
        <v>0</v>
      </c>
      <c r="AX652" s="61">
        <v>67534.82</v>
      </c>
      <c r="BA652" s="61">
        <f>AR652+AU652+AX652</f>
        <v>67534.82</v>
      </c>
      <c r="BC652" s="61">
        <v>0</v>
      </c>
      <c r="BD652" s="63">
        <v>24.24</v>
      </c>
      <c r="BE652" s="63"/>
      <c r="BH652" s="1">
        <f t="shared" si="328"/>
        <v>0</v>
      </c>
    </row>
    <row r="653" spans="1:60" s="61" customFormat="1" ht="14.25" hidden="1" outlineLevel="1">
      <c r="A653" s="61" t="s">
        <v>333</v>
      </c>
      <c r="B653" s="107" t="s">
        <v>334</v>
      </c>
      <c r="C653" s="107"/>
      <c r="D653" s="107"/>
      <c r="E653" s="108">
        <f>ROUND(AC653,round_as_displayed)</f>
        <v>0</v>
      </c>
      <c r="F653" s="107"/>
      <c r="G653" s="107"/>
      <c r="H653" s="108">
        <f>ROUND(AF653,round_as_displayed)</f>
        <v>0</v>
      </c>
      <c r="I653" s="107"/>
      <c r="J653" s="107"/>
      <c r="K653" s="108">
        <f>ROUND(AI653,round_as_displayed)</f>
        <v>0</v>
      </c>
      <c r="L653" s="107"/>
      <c r="M653" s="107"/>
      <c r="N653" s="108">
        <f>ROUND(AL653,round_as_displayed)</f>
        <v>0</v>
      </c>
      <c r="O653" s="107"/>
      <c r="P653" s="107"/>
      <c r="Q653" s="108">
        <f>E653+H653+K653+N653</f>
        <v>0</v>
      </c>
      <c r="R653" s="107"/>
      <c r="S653" s="107"/>
      <c r="T653" s="108">
        <f>ROUND(AR653,round_as_displayed)</f>
        <v>501997</v>
      </c>
      <c r="U653" s="107"/>
      <c r="V653" s="107"/>
      <c r="W653" s="108">
        <f>ROUND(AU653,round_as_displayed)</f>
        <v>285769</v>
      </c>
      <c r="X653" s="107"/>
      <c r="Y653" s="107"/>
      <c r="Z653" s="108">
        <f>ROUND(AX653,round_as_displayed)</f>
        <v>0</v>
      </c>
      <c r="AC653" s="61">
        <v>0</v>
      </c>
      <c r="AF653" s="61">
        <v>0</v>
      </c>
      <c r="AI653" s="61">
        <v>0</v>
      </c>
      <c r="AO653" s="61">
        <f>AC653+AF653+AI653+AL653</f>
        <v>0</v>
      </c>
      <c r="AR653" s="61">
        <v>501997.1</v>
      </c>
      <c r="AU653" s="61">
        <v>285769.45</v>
      </c>
      <c r="AX653" s="61">
        <v>0</v>
      </c>
      <c r="BA653" s="61">
        <f>AR653+AU653+AX653</f>
        <v>787766.55</v>
      </c>
      <c r="BC653" s="61">
        <v>787766.55</v>
      </c>
      <c r="BD653" s="63">
        <v>0</v>
      </c>
      <c r="BE653" s="63"/>
      <c r="BH653" s="1">
        <f t="shared" si="328"/>
        <v>787766</v>
      </c>
    </row>
    <row r="654" spans="1:60" ht="14.25" collapsed="1">
      <c r="A654" s="1" t="s">
        <v>100</v>
      </c>
      <c r="B654" s="96" t="s">
        <v>99</v>
      </c>
      <c r="C654" s="89" t="s">
        <v>508</v>
      </c>
      <c r="D654" s="97"/>
      <c r="E654" s="98">
        <f>ROUND(AC654,round_as_displayed)</f>
        <v>0</v>
      </c>
      <c r="F654" s="97"/>
      <c r="G654" s="97"/>
      <c r="H654" s="98">
        <f>ROUND(AF654,round_as_displayed)</f>
        <v>67535</v>
      </c>
      <c r="I654" s="97"/>
      <c r="J654" s="97"/>
      <c r="K654" s="98">
        <f>ROUND(AI654,round_as_displayed)</f>
        <v>0</v>
      </c>
      <c r="L654" s="97"/>
      <c r="M654" s="97"/>
      <c r="N654" s="98">
        <f>ROUND(AL654,round_as_displayed)</f>
        <v>787767</v>
      </c>
      <c r="O654" s="97"/>
      <c r="P654" s="97"/>
      <c r="Q654" s="99">
        <f>E654+H654+K654+N654</f>
        <v>855302</v>
      </c>
      <c r="R654" s="97"/>
      <c r="S654" s="97"/>
      <c r="T654" s="98">
        <f>ROUND(AR654,round_as_displayed)+1</f>
        <v>501998</v>
      </c>
      <c r="U654" s="97"/>
      <c r="V654" s="97"/>
      <c r="W654" s="98">
        <f>ROUND(AU654,round_as_displayed)</f>
        <v>285769</v>
      </c>
      <c r="X654" s="92"/>
      <c r="Y654" s="97"/>
      <c r="Z654" s="98">
        <f>ROUND(AX654,round_as_displayed)</f>
        <v>67535</v>
      </c>
      <c r="AB654" s="14"/>
      <c r="AC654" s="39">
        <v>0</v>
      </c>
      <c r="AD654" s="14"/>
      <c r="AE654" s="14"/>
      <c r="AF654" s="26">
        <v>67534.82</v>
      </c>
      <c r="AG654" s="14"/>
      <c r="AH654" s="14"/>
      <c r="AI654" s="26">
        <v>0</v>
      </c>
      <c r="AJ654" s="14"/>
      <c r="AK654" s="14"/>
      <c r="AL654" s="26">
        <f>BC654</f>
        <v>787766.55</v>
      </c>
      <c r="AM654" s="14"/>
      <c r="AN654" s="14"/>
      <c r="AO654" s="26">
        <f>AC654+AF654+AI654+AL654</f>
        <v>855301.3700000001</v>
      </c>
      <c r="AP654" s="14"/>
      <c r="AQ654" s="14"/>
      <c r="AR654" s="30">
        <v>501997.1</v>
      </c>
      <c r="AS654" s="14"/>
      <c r="AT654" s="14"/>
      <c r="AU654" s="26">
        <v>285769.45</v>
      </c>
      <c r="AV654" s="10"/>
      <c r="AW654" s="14"/>
      <c r="AX654" s="26">
        <v>67534.82</v>
      </c>
      <c r="AY654" s="14"/>
      <c r="AZ654" s="14"/>
      <c r="BA654" s="30">
        <f>AR654+AU654+AX654</f>
        <v>855301.3700000001</v>
      </c>
      <c r="BC654" s="1">
        <v>787766.55</v>
      </c>
      <c r="BD654" s="1">
        <v>24.24</v>
      </c>
      <c r="BH654" s="1">
        <f t="shared" si="328"/>
        <v>0</v>
      </c>
    </row>
    <row r="655" spans="2:60" ht="14.25">
      <c r="B655" s="56" t="s">
        <v>2</v>
      </c>
      <c r="C655" s="6" t="s">
        <v>508</v>
      </c>
      <c r="D655" s="7"/>
      <c r="E655" s="22">
        <f>+E651+E654</f>
        <v>0</v>
      </c>
      <c r="F655" s="6" t="s">
        <v>508</v>
      </c>
      <c r="G655" s="7"/>
      <c r="H655" s="22">
        <f>+H651+H654</f>
        <v>77518</v>
      </c>
      <c r="I655" s="6" t="s">
        <v>508</v>
      </c>
      <c r="J655" s="7"/>
      <c r="K655" s="22">
        <f>+K651+K654</f>
        <v>0</v>
      </c>
      <c r="L655" s="6" t="s">
        <v>508</v>
      </c>
      <c r="M655" s="7"/>
      <c r="N655" s="22">
        <f>+N651+N654</f>
        <v>787767</v>
      </c>
      <c r="O655" s="6" t="s">
        <v>508</v>
      </c>
      <c r="P655" s="7"/>
      <c r="Q655" s="22">
        <f>+Q651+Q654</f>
        <v>865285</v>
      </c>
      <c r="R655" s="6" t="s">
        <v>508</v>
      </c>
      <c r="S655" s="7"/>
      <c r="T655" s="22">
        <f>+T651+T654</f>
        <v>511981</v>
      </c>
      <c r="U655" s="6" t="s">
        <v>508</v>
      </c>
      <c r="V655" s="7"/>
      <c r="W655" s="22">
        <f>+W651+W654</f>
        <v>285769</v>
      </c>
      <c r="X655" s="6" t="s">
        <v>508</v>
      </c>
      <c r="Y655" s="7"/>
      <c r="Z655" s="22">
        <f>+Z651+Z654</f>
        <v>67535</v>
      </c>
      <c r="AA655" s="6" t="s">
        <v>508</v>
      </c>
      <c r="AB655" s="7"/>
      <c r="AC655" s="22">
        <f>+AC651+AC654</f>
        <v>0</v>
      </c>
      <c r="AD655" s="6" t="s">
        <v>508</v>
      </c>
      <c r="AE655" s="7"/>
      <c r="AF655" s="22">
        <f>+AF651+AF654</f>
        <v>77517.86000000002</v>
      </c>
      <c r="AG655" s="6" t="s">
        <v>508</v>
      </c>
      <c r="AH655" s="7"/>
      <c r="AI655" s="22">
        <f>+AI651+AI654</f>
        <v>0</v>
      </c>
      <c r="AJ655" s="6" t="s">
        <v>508</v>
      </c>
      <c r="AK655" s="7"/>
      <c r="AL655" s="22">
        <f>+AL651+AL654</f>
        <v>787766.55</v>
      </c>
      <c r="AM655" s="6" t="s">
        <v>508</v>
      </c>
      <c r="AN655" s="7"/>
      <c r="AO655" s="22">
        <f>+AO651+AO654</f>
        <v>865284.4100000001</v>
      </c>
      <c r="AP655" s="6" t="s">
        <v>508</v>
      </c>
      <c r="AQ655" s="7"/>
      <c r="AR655" s="22">
        <f>+AR651+AR654</f>
        <v>511980.13999999996</v>
      </c>
      <c r="AS655" s="6" t="s">
        <v>508</v>
      </c>
      <c r="AT655" s="7"/>
      <c r="AU655" s="22">
        <f>+AU651+AU654</f>
        <v>285769.45</v>
      </c>
      <c r="AV655" s="6" t="s">
        <v>508</v>
      </c>
      <c r="AW655" s="7"/>
      <c r="AX655" s="22">
        <f>+AX651+AX654</f>
        <v>67534.82</v>
      </c>
      <c r="AY655" s="6" t="s">
        <v>508</v>
      </c>
      <c r="AZ655" s="7"/>
      <c r="BA655" s="22">
        <f>+BA651+BA654</f>
        <v>865284.4100000001</v>
      </c>
      <c r="BH655" s="1">
        <f t="shared" si="328"/>
        <v>0</v>
      </c>
    </row>
    <row r="656" spans="2:60" ht="14.25">
      <c r="B656" s="137"/>
      <c r="C656" s="89"/>
      <c r="D656" s="97"/>
      <c r="E656" s="98"/>
      <c r="F656" s="89"/>
      <c r="G656" s="97"/>
      <c r="H656" s="98"/>
      <c r="I656" s="89"/>
      <c r="J656" s="97"/>
      <c r="K656" s="98"/>
      <c r="L656" s="89"/>
      <c r="M656" s="97"/>
      <c r="N656" s="98"/>
      <c r="O656" s="89"/>
      <c r="P656" s="97"/>
      <c r="Q656" s="98"/>
      <c r="R656" s="89"/>
      <c r="S656" s="97"/>
      <c r="T656" s="98"/>
      <c r="U656" s="89"/>
      <c r="V656" s="97"/>
      <c r="W656" s="98"/>
      <c r="X656" s="92"/>
      <c r="Y656" s="97"/>
      <c r="Z656" s="98"/>
      <c r="AB656" s="14"/>
      <c r="AC656" s="39"/>
      <c r="AE656" s="14"/>
      <c r="AF656" s="39"/>
      <c r="AH656" s="14"/>
      <c r="AI656" s="39"/>
      <c r="AK656" s="14"/>
      <c r="AL656" s="39"/>
      <c r="AN656" s="14"/>
      <c r="AO656" s="39"/>
      <c r="AQ656" s="14"/>
      <c r="AR656" s="21"/>
      <c r="AT656" s="14"/>
      <c r="AU656" s="21"/>
      <c r="AV656" s="10"/>
      <c r="AW656" s="14"/>
      <c r="AX656" s="21"/>
      <c r="AZ656" s="14"/>
      <c r="BA656" s="21"/>
      <c r="BH656" s="1">
        <f t="shared" si="328"/>
        <v>0</v>
      </c>
    </row>
    <row r="657" spans="2:60" ht="15" customHeight="1">
      <c r="B657" s="51" t="s">
        <v>737</v>
      </c>
      <c r="C657" s="1"/>
      <c r="D657" s="1"/>
      <c r="E657" s="19"/>
      <c r="F657" s="1"/>
      <c r="G657" s="1"/>
      <c r="H657" s="19"/>
      <c r="I657" s="1"/>
      <c r="J657" s="1"/>
      <c r="K657" s="19"/>
      <c r="L657" s="1"/>
      <c r="M657" s="1"/>
      <c r="N657" s="19"/>
      <c r="O657" s="1"/>
      <c r="P657" s="1"/>
      <c r="R657" s="1"/>
      <c r="S657" s="1"/>
      <c r="U657" s="1"/>
      <c r="V657" s="1"/>
      <c r="W657" s="19"/>
      <c r="X657" s="10"/>
      <c r="Y657" s="1"/>
      <c r="Z657" s="19"/>
      <c r="AA657" s="1"/>
      <c r="AB657" s="1"/>
      <c r="AD657" s="1"/>
      <c r="AE657" s="1"/>
      <c r="AG657" s="1"/>
      <c r="AH657" s="1"/>
      <c r="AJ657" s="1"/>
      <c r="AK657" s="1"/>
      <c r="AM657" s="1"/>
      <c r="AN657" s="1"/>
      <c r="AP657" s="1"/>
      <c r="AQ657" s="1"/>
      <c r="AS657" s="1"/>
      <c r="AT657" s="1"/>
      <c r="AV657" s="10"/>
      <c r="AW657" s="1"/>
      <c r="AY657" s="1"/>
      <c r="AZ657" s="1"/>
      <c r="BF657" s="1" t="b">
        <f>IF(AND(BF658,BF659,BF660,BF661,BF663,BF664,BF665,BF666,BF668,BF669,BF672,BF673,BF674,BF676,BF678,BF679,BF681,BF684,BF687,BF688,BF689,BF690,BF691,BF692,BF693,BF694,BF695,BF696,BF698),TRUE,FALSE)</f>
        <v>0</v>
      </c>
      <c r="BH657" s="1">
        <f t="shared" si="328"/>
        <v>0</v>
      </c>
    </row>
    <row r="658" spans="1:60" ht="15" customHeight="1" hidden="1">
      <c r="A658" s="1" t="s">
        <v>738</v>
      </c>
      <c r="B658" s="96" t="s">
        <v>739</v>
      </c>
      <c r="C658" s="95" t="s">
        <v>508</v>
      </c>
      <c r="D658" s="95"/>
      <c r="E658" s="98">
        <f aca="true" t="shared" si="353" ref="E658:E698">ROUND(AC658,round_as_displayed)</f>
        <v>0</v>
      </c>
      <c r="F658" s="95"/>
      <c r="G658" s="95"/>
      <c r="H658" s="98">
        <f aca="true" t="shared" si="354" ref="H658:H698">ROUND(AF658,round_as_displayed)</f>
        <v>0</v>
      </c>
      <c r="I658" s="95"/>
      <c r="J658" s="95"/>
      <c r="K658" s="98">
        <f aca="true" t="shared" si="355" ref="K658:K698">ROUND(AI658,round_as_displayed)</f>
        <v>0</v>
      </c>
      <c r="L658" s="95"/>
      <c r="M658" s="95"/>
      <c r="N658" s="98">
        <f aca="true" t="shared" si="356" ref="N658:N698">ROUND(AL658,round_as_displayed)</f>
        <v>0</v>
      </c>
      <c r="O658" s="95"/>
      <c r="P658" s="95"/>
      <c r="Q658" s="99">
        <f aca="true" t="shared" si="357" ref="Q658:Q698">E658+H658+K658+N658</f>
        <v>0</v>
      </c>
      <c r="R658" s="95"/>
      <c r="S658" s="95"/>
      <c r="T658" s="98">
        <f aca="true" t="shared" si="358" ref="T658:T698">ROUND(AR658,round_as_displayed)</f>
        <v>0</v>
      </c>
      <c r="U658" s="95"/>
      <c r="V658" s="95"/>
      <c r="W658" s="98">
        <f aca="true" t="shared" si="359" ref="W658:W698">ROUND(AU658,round_as_displayed)</f>
        <v>0</v>
      </c>
      <c r="X658" s="92"/>
      <c r="Y658" s="95"/>
      <c r="Z658" s="98">
        <f aca="true" t="shared" si="360" ref="Z658:Z698">ROUND(AX658,round_as_displayed)</f>
        <v>0</v>
      </c>
      <c r="AA658" s="1"/>
      <c r="AB658" s="1"/>
      <c r="AC658" s="18">
        <v>0</v>
      </c>
      <c r="AD658" s="1"/>
      <c r="AE658" s="1"/>
      <c r="AF658" s="18">
        <v>0</v>
      </c>
      <c r="AG658" s="1"/>
      <c r="AH658" s="1"/>
      <c r="AI658" s="18">
        <v>0</v>
      </c>
      <c r="AJ658" s="1"/>
      <c r="AK658" s="1"/>
      <c r="AL658" s="26">
        <f aca="true" t="shared" si="361" ref="AL658:AL698">BC658</f>
        <v>0</v>
      </c>
      <c r="AM658" s="1"/>
      <c r="AN658" s="1"/>
      <c r="AO658" s="26">
        <f aca="true" t="shared" si="362" ref="AO658:AO698">AC658+AF658+AI658+AL658</f>
        <v>0</v>
      </c>
      <c r="AP658" s="1"/>
      <c r="AQ658" s="1"/>
      <c r="AR658" s="19">
        <v>0</v>
      </c>
      <c r="AS658" s="1"/>
      <c r="AT658" s="1"/>
      <c r="AU658" s="18">
        <v>0</v>
      </c>
      <c r="AV658" s="10"/>
      <c r="AW658" s="1"/>
      <c r="AX658" s="18">
        <v>0</v>
      </c>
      <c r="AY658" s="1"/>
      <c r="AZ658" s="1"/>
      <c r="BA658" s="30">
        <f aca="true" t="shared" si="363" ref="BA658:BA698">AR658+AU658+AX658</f>
        <v>0</v>
      </c>
      <c r="BC658" s="1">
        <v>0</v>
      </c>
      <c r="BD658" s="1">
        <v>0</v>
      </c>
      <c r="BF658" s="1" t="b">
        <f>IF(AND(AC658=0,AF658=0,AI658=0,AL658=0),TRUE,FALSE)</f>
        <v>1</v>
      </c>
      <c r="BH658" s="1">
        <f t="shared" si="328"/>
        <v>0</v>
      </c>
    </row>
    <row r="659" spans="1:60" ht="15" customHeight="1" hidden="1">
      <c r="A659" s="1" t="s">
        <v>740</v>
      </c>
      <c r="B659" s="96" t="s">
        <v>741</v>
      </c>
      <c r="C659" s="95" t="s">
        <v>508</v>
      </c>
      <c r="D659" s="95"/>
      <c r="E659" s="98">
        <f t="shared" si="353"/>
        <v>0</v>
      </c>
      <c r="F659" s="95"/>
      <c r="G659" s="95"/>
      <c r="H659" s="98">
        <f t="shared" si="354"/>
        <v>0</v>
      </c>
      <c r="I659" s="95"/>
      <c r="J659" s="95"/>
      <c r="K659" s="98">
        <f t="shared" si="355"/>
        <v>0</v>
      </c>
      <c r="L659" s="95"/>
      <c r="M659" s="95"/>
      <c r="N659" s="98">
        <f t="shared" si="356"/>
        <v>0</v>
      </c>
      <c r="O659" s="95"/>
      <c r="P659" s="95"/>
      <c r="Q659" s="99">
        <f t="shared" si="357"/>
        <v>0</v>
      </c>
      <c r="R659" s="95"/>
      <c r="S659" s="95"/>
      <c r="T659" s="98">
        <f t="shared" si="358"/>
        <v>0</v>
      </c>
      <c r="U659" s="95"/>
      <c r="V659" s="95"/>
      <c r="W659" s="98">
        <f t="shared" si="359"/>
        <v>0</v>
      </c>
      <c r="X659" s="92"/>
      <c r="Y659" s="95"/>
      <c r="Z659" s="98">
        <f t="shared" si="360"/>
        <v>0</v>
      </c>
      <c r="AA659" s="1"/>
      <c r="AB659" s="1"/>
      <c r="AC659" s="18">
        <v>0</v>
      </c>
      <c r="AD659" s="1"/>
      <c r="AE659" s="1"/>
      <c r="AF659" s="18">
        <v>0</v>
      </c>
      <c r="AG659" s="1"/>
      <c r="AH659" s="1"/>
      <c r="AI659" s="18">
        <v>0</v>
      </c>
      <c r="AJ659" s="1"/>
      <c r="AK659" s="1"/>
      <c r="AL659" s="26">
        <f t="shared" si="361"/>
        <v>0</v>
      </c>
      <c r="AM659" s="1"/>
      <c r="AN659" s="1"/>
      <c r="AO659" s="26">
        <f t="shared" si="362"/>
        <v>0</v>
      </c>
      <c r="AP659" s="1"/>
      <c r="AQ659" s="1"/>
      <c r="AR659" s="19">
        <v>0</v>
      </c>
      <c r="AS659" s="1"/>
      <c r="AT659" s="1"/>
      <c r="AU659" s="18">
        <v>0</v>
      </c>
      <c r="AV659" s="10"/>
      <c r="AW659" s="1"/>
      <c r="AX659" s="18">
        <v>0</v>
      </c>
      <c r="AY659" s="1"/>
      <c r="AZ659" s="1"/>
      <c r="BA659" s="30">
        <f t="shared" si="363"/>
        <v>0</v>
      </c>
      <c r="BC659" s="1">
        <v>0</v>
      </c>
      <c r="BD659" s="1">
        <v>0</v>
      </c>
      <c r="BF659" s="1" t="b">
        <f>IF(AND(AC659=0,AF659=0,AI659=0,AL659=0),TRUE,FALSE)</f>
        <v>1</v>
      </c>
      <c r="BH659" s="1">
        <f t="shared" si="328"/>
        <v>0</v>
      </c>
    </row>
    <row r="660" spans="1:60" ht="15" customHeight="1" hidden="1">
      <c r="A660" s="1" t="s">
        <v>742</v>
      </c>
      <c r="B660" s="96" t="s">
        <v>743</v>
      </c>
      <c r="C660" s="95" t="s">
        <v>508</v>
      </c>
      <c r="D660" s="95"/>
      <c r="E660" s="98">
        <f t="shared" si="353"/>
        <v>0</v>
      </c>
      <c r="F660" s="95"/>
      <c r="G660" s="95"/>
      <c r="H660" s="98">
        <f t="shared" si="354"/>
        <v>0</v>
      </c>
      <c r="I660" s="95"/>
      <c r="J660" s="95"/>
      <c r="K660" s="98">
        <f t="shared" si="355"/>
        <v>0</v>
      </c>
      <c r="L660" s="95"/>
      <c r="M660" s="95"/>
      <c r="N660" s="98">
        <f t="shared" si="356"/>
        <v>0</v>
      </c>
      <c r="O660" s="95"/>
      <c r="P660" s="95"/>
      <c r="Q660" s="99">
        <f t="shared" si="357"/>
        <v>0</v>
      </c>
      <c r="R660" s="95"/>
      <c r="S660" s="95"/>
      <c r="T660" s="98">
        <f t="shared" si="358"/>
        <v>0</v>
      </c>
      <c r="U660" s="95"/>
      <c r="V660" s="95"/>
      <c r="W660" s="98">
        <f t="shared" si="359"/>
        <v>0</v>
      </c>
      <c r="X660" s="92"/>
      <c r="Y660" s="95"/>
      <c r="Z660" s="98">
        <f t="shared" si="360"/>
        <v>0</v>
      </c>
      <c r="AA660" s="1"/>
      <c r="AB660" s="1"/>
      <c r="AC660" s="18">
        <v>0</v>
      </c>
      <c r="AD660" s="1"/>
      <c r="AE660" s="1"/>
      <c r="AF660" s="18">
        <v>0</v>
      </c>
      <c r="AG660" s="1"/>
      <c r="AH660" s="1"/>
      <c r="AI660" s="18">
        <v>0</v>
      </c>
      <c r="AJ660" s="1"/>
      <c r="AK660" s="1"/>
      <c r="AL660" s="26">
        <f t="shared" si="361"/>
        <v>0</v>
      </c>
      <c r="AM660" s="1"/>
      <c r="AN660" s="1"/>
      <c r="AO660" s="26">
        <f t="shared" si="362"/>
        <v>0</v>
      </c>
      <c r="AP660" s="1"/>
      <c r="AQ660" s="1"/>
      <c r="AR660" s="19">
        <v>0</v>
      </c>
      <c r="AS660" s="1"/>
      <c r="AT660" s="1"/>
      <c r="AU660" s="18">
        <v>0</v>
      </c>
      <c r="AV660" s="10"/>
      <c r="AW660" s="1"/>
      <c r="AX660" s="18">
        <v>0</v>
      </c>
      <c r="AY660" s="1"/>
      <c r="AZ660" s="1"/>
      <c r="BA660" s="30">
        <f t="shared" si="363"/>
        <v>0</v>
      </c>
      <c r="BC660" s="1">
        <v>0</v>
      </c>
      <c r="BD660" s="1">
        <v>0</v>
      </c>
      <c r="BF660" s="1" t="b">
        <v>1</v>
      </c>
      <c r="BH660" s="1">
        <f aca="true" t="shared" si="364" ref="BH660:BH723">SUM(T660:Z660)-SUM(E660:N660)</f>
        <v>0</v>
      </c>
    </row>
    <row r="661" spans="1:60" ht="15" customHeight="1" hidden="1">
      <c r="A661" s="1" t="s">
        <v>744</v>
      </c>
      <c r="B661" s="96" t="s">
        <v>745</v>
      </c>
      <c r="C661" s="95" t="s">
        <v>508</v>
      </c>
      <c r="D661" s="95"/>
      <c r="E661" s="98">
        <f t="shared" si="353"/>
        <v>0</v>
      </c>
      <c r="F661" s="95"/>
      <c r="G661" s="95"/>
      <c r="H661" s="98">
        <f t="shared" si="354"/>
        <v>0</v>
      </c>
      <c r="I661" s="95"/>
      <c r="J661" s="95"/>
      <c r="K661" s="98">
        <f t="shared" si="355"/>
        <v>0</v>
      </c>
      <c r="L661" s="95"/>
      <c r="M661" s="95"/>
      <c r="N661" s="98">
        <f t="shared" si="356"/>
        <v>0</v>
      </c>
      <c r="O661" s="95"/>
      <c r="P661" s="95"/>
      <c r="Q661" s="99">
        <f t="shared" si="357"/>
        <v>0</v>
      </c>
      <c r="R661" s="95"/>
      <c r="S661" s="95"/>
      <c r="T661" s="98">
        <f t="shared" si="358"/>
        <v>0</v>
      </c>
      <c r="U661" s="95"/>
      <c r="V661" s="95"/>
      <c r="W661" s="98">
        <f t="shared" si="359"/>
        <v>0</v>
      </c>
      <c r="X661" s="92"/>
      <c r="Y661" s="95"/>
      <c r="Z661" s="98">
        <f t="shared" si="360"/>
        <v>0</v>
      </c>
      <c r="AA661" s="1"/>
      <c r="AB661" s="1"/>
      <c r="AC661" s="18">
        <v>0</v>
      </c>
      <c r="AD661" s="1"/>
      <c r="AE661" s="1"/>
      <c r="AF661" s="18">
        <v>0</v>
      </c>
      <c r="AG661" s="1"/>
      <c r="AH661" s="1"/>
      <c r="AI661" s="18">
        <v>0</v>
      </c>
      <c r="AJ661" s="1"/>
      <c r="AK661" s="1"/>
      <c r="AL661" s="26">
        <f t="shared" si="361"/>
        <v>0</v>
      </c>
      <c r="AM661" s="1"/>
      <c r="AN661" s="1"/>
      <c r="AO661" s="26">
        <f t="shared" si="362"/>
        <v>0</v>
      </c>
      <c r="AP661" s="1"/>
      <c r="AQ661" s="1"/>
      <c r="AR661" s="19">
        <v>0</v>
      </c>
      <c r="AS661" s="1"/>
      <c r="AT661" s="1"/>
      <c r="AU661" s="18">
        <v>0</v>
      </c>
      <c r="AV661" s="10"/>
      <c r="AW661" s="1"/>
      <c r="AX661" s="18">
        <v>0</v>
      </c>
      <c r="AY661" s="1"/>
      <c r="AZ661" s="1"/>
      <c r="BA661" s="30">
        <f t="shared" si="363"/>
        <v>0</v>
      </c>
      <c r="BC661" s="1">
        <v>0</v>
      </c>
      <c r="BD661" s="1">
        <v>0</v>
      </c>
      <c r="BF661" s="1" t="b">
        <f aca="true" t="shared" si="365" ref="BF661:BF698">IF(AND(AC661=0,AF661=0,AI661=0,AL661=0),TRUE,FALSE)</f>
        <v>1</v>
      </c>
      <c r="BH661" s="1">
        <f t="shared" si="364"/>
        <v>0</v>
      </c>
    </row>
    <row r="662" spans="1:60" ht="15" customHeight="1" hidden="1">
      <c r="A662" s="1" t="s">
        <v>66</v>
      </c>
      <c r="B662" s="96" t="s">
        <v>44</v>
      </c>
      <c r="C662" s="95" t="s">
        <v>508</v>
      </c>
      <c r="D662" s="95"/>
      <c r="E662" s="98">
        <f>ROUND(AC662,round_as_displayed)</f>
        <v>0</v>
      </c>
      <c r="F662" s="95"/>
      <c r="G662" s="95"/>
      <c r="H662" s="98">
        <f>ROUND(AF662,round_as_displayed)</f>
        <v>0</v>
      </c>
      <c r="I662" s="95"/>
      <c r="J662" s="95"/>
      <c r="K662" s="98">
        <f>ROUND(AI662,round_as_displayed)</f>
        <v>0</v>
      </c>
      <c r="L662" s="95"/>
      <c r="M662" s="95"/>
      <c r="N662" s="98">
        <f>ROUND(AL662,round_as_displayed)</f>
        <v>0</v>
      </c>
      <c r="O662" s="95"/>
      <c r="P662" s="95"/>
      <c r="Q662" s="99">
        <f>E662+H662+K662+N662</f>
        <v>0</v>
      </c>
      <c r="R662" s="95"/>
      <c r="S662" s="95"/>
      <c r="T662" s="98">
        <f>ROUND(AR662,round_as_displayed)</f>
        <v>0</v>
      </c>
      <c r="U662" s="95"/>
      <c r="V662" s="95"/>
      <c r="W662" s="98">
        <f>ROUND(AU662,round_as_displayed)</f>
        <v>0</v>
      </c>
      <c r="X662" s="92"/>
      <c r="Y662" s="95"/>
      <c r="Z662" s="98">
        <f>ROUND(AX662,round_as_displayed)</f>
        <v>0</v>
      </c>
      <c r="AA662" s="1"/>
      <c r="AB662" s="1"/>
      <c r="AC662" s="18">
        <v>0</v>
      </c>
      <c r="AD662" s="1"/>
      <c r="AE662" s="1"/>
      <c r="AF662" s="18">
        <v>0</v>
      </c>
      <c r="AG662" s="1"/>
      <c r="AH662" s="1"/>
      <c r="AI662" s="18">
        <v>0</v>
      </c>
      <c r="AJ662" s="1"/>
      <c r="AK662" s="1"/>
      <c r="AL662" s="26">
        <f>BC662</f>
        <v>0</v>
      </c>
      <c r="AM662" s="1"/>
      <c r="AN662" s="1"/>
      <c r="AO662" s="26">
        <f>AC662+AF662+AI662+AL662</f>
        <v>0</v>
      </c>
      <c r="AP662" s="1"/>
      <c r="AQ662" s="1"/>
      <c r="AR662" s="19">
        <v>0</v>
      </c>
      <c r="AS662" s="1"/>
      <c r="AT662" s="1"/>
      <c r="AU662" s="18">
        <v>0</v>
      </c>
      <c r="AV662" s="10"/>
      <c r="AW662" s="1"/>
      <c r="AX662" s="18">
        <v>0</v>
      </c>
      <c r="AY662" s="1"/>
      <c r="AZ662" s="1"/>
      <c r="BA662" s="30">
        <f>AR662+AU662+AX662</f>
        <v>0</v>
      </c>
      <c r="BC662" s="1">
        <v>0</v>
      </c>
      <c r="BD662" s="1">
        <v>0</v>
      </c>
      <c r="BF662" s="1" t="b">
        <f>IF(AND(AC662=0,AF662=0,AI662=0,AL662=0),TRUE,FALSE)</f>
        <v>1</v>
      </c>
      <c r="BH662" s="1">
        <f t="shared" si="364"/>
        <v>0</v>
      </c>
    </row>
    <row r="663" spans="1:60" ht="15" customHeight="1" hidden="1">
      <c r="A663" s="1" t="s">
        <v>746</v>
      </c>
      <c r="B663" s="96" t="s">
        <v>747</v>
      </c>
      <c r="C663" s="95" t="s">
        <v>508</v>
      </c>
      <c r="D663" s="95"/>
      <c r="E663" s="98">
        <f t="shared" si="353"/>
        <v>0</v>
      </c>
      <c r="F663" s="95"/>
      <c r="G663" s="95"/>
      <c r="H663" s="98">
        <f t="shared" si="354"/>
        <v>0</v>
      </c>
      <c r="I663" s="95"/>
      <c r="J663" s="95"/>
      <c r="K663" s="98">
        <f t="shared" si="355"/>
        <v>0</v>
      </c>
      <c r="L663" s="95"/>
      <c r="M663" s="95"/>
      <c r="N663" s="98">
        <f t="shared" si="356"/>
        <v>0</v>
      </c>
      <c r="O663" s="95"/>
      <c r="P663" s="95"/>
      <c r="Q663" s="99">
        <f t="shared" si="357"/>
        <v>0</v>
      </c>
      <c r="R663" s="95"/>
      <c r="S663" s="95"/>
      <c r="T663" s="98">
        <f t="shared" si="358"/>
        <v>0</v>
      </c>
      <c r="U663" s="95"/>
      <c r="V663" s="95"/>
      <c r="W663" s="98">
        <f t="shared" si="359"/>
        <v>0</v>
      </c>
      <c r="X663" s="92"/>
      <c r="Y663" s="95"/>
      <c r="Z663" s="98">
        <f t="shared" si="360"/>
        <v>0</v>
      </c>
      <c r="AA663" s="1"/>
      <c r="AB663" s="1"/>
      <c r="AC663" s="18">
        <v>0</v>
      </c>
      <c r="AD663" s="1"/>
      <c r="AE663" s="1"/>
      <c r="AF663" s="18">
        <v>0</v>
      </c>
      <c r="AG663" s="1"/>
      <c r="AH663" s="1"/>
      <c r="AI663" s="18">
        <v>0</v>
      </c>
      <c r="AJ663" s="1"/>
      <c r="AK663" s="1"/>
      <c r="AL663" s="26">
        <f t="shared" si="361"/>
        <v>0</v>
      </c>
      <c r="AM663" s="1"/>
      <c r="AN663" s="1"/>
      <c r="AO663" s="26">
        <f t="shared" si="362"/>
        <v>0</v>
      </c>
      <c r="AP663" s="1"/>
      <c r="AQ663" s="1"/>
      <c r="AR663" s="19">
        <v>0</v>
      </c>
      <c r="AS663" s="1"/>
      <c r="AT663" s="1"/>
      <c r="AU663" s="18">
        <v>0</v>
      </c>
      <c r="AV663" s="10"/>
      <c r="AW663" s="1"/>
      <c r="AX663" s="18">
        <v>0</v>
      </c>
      <c r="AY663" s="1"/>
      <c r="AZ663" s="1"/>
      <c r="BA663" s="30">
        <f t="shared" si="363"/>
        <v>0</v>
      </c>
      <c r="BC663" s="1">
        <v>0</v>
      </c>
      <c r="BD663" s="1">
        <v>0</v>
      </c>
      <c r="BF663" s="1" t="b">
        <f t="shared" si="365"/>
        <v>1</v>
      </c>
      <c r="BH663" s="1">
        <f t="shared" si="364"/>
        <v>0</v>
      </c>
    </row>
    <row r="664" spans="1:60" ht="15" customHeight="1" hidden="1">
      <c r="A664" s="1" t="s">
        <v>748</v>
      </c>
      <c r="B664" s="96" t="s">
        <v>749</v>
      </c>
      <c r="C664" s="95" t="s">
        <v>508</v>
      </c>
      <c r="D664" s="95"/>
      <c r="E664" s="98">
        <f t="shared" si="353"/>
        <v>0</v>
      </c>
      <c r="F664" s="95"/>
      <c r="G664" s="95"/>
      <c r="H664" s="98">
        <f t="shared" si="354"/>
        <v>0</v>
      </c>
      <c r="I664" s="95"/>
      <c r="J664" s="95"/>
      <c r="K664" s="98">
        <f t="shared" si="355"/>
        <v>0</v>
      </c>
      <c r="L664" s="95"/>
      <c r="M664" s="95"/>
      <c r="N664" s="98">
        <f t="shared" si="356"/>
        <v>0</v>
      </c>
      <c r="O664" s="95"/>
      <c r="P664" s="95"/>
      <c r="Q664" s="99">
        <f t="shared" si="357"/>
        <v>0</v>
      </c>
      <c r="R664" s="95"/>
      <c r="S664" s="95"/>
      <c r="T664" s="98">
        <f t="shared" si="358"/>
        <v>0</v>
      </c>
      <c r="U664" s="95"/>
      <c r="V664" s="95"/>
      <c r="W664" s="98">
        <f t="shared" si="359"/>
        <v>0</v>
      </c>
      <c r="X664" s="92"/>
      <c r="Y664" s="95"/>
      <c r="Z664" s="98">
        <f t="shared" si="360"/>
        <v>0</v>
      </c>
      <c r="AA664" s="1"/>
      <c r="AB664" s="1"/>
      <c r="AC664" s="18">
        <v>0</v>
      </c>
      <c r="AD664" s="1"/>
      <c r="AE664" s="1"/>
      <c r="AF664" s="18">
        <v>0</v>
      </c>
      <c r="AG664" s="1"/>
      <c r="AH664" s="1"/>
      <c r="AI664" s="18">
        <v>0</v>
      </c>
      <c r="AJ664" s="1"/>
      <c r="AK664" s="1"/>
      <c r="AL664" s="26">
        <f t="shared" si="361"/>
        <v>0</v>
      </c>
      <c r="AM664" s="1"/>
      <c r="AN664" s="1"/>
      <c r="AO664" s="26">
        <f t="shared" si="362"/>
        <v>0</v>
      </c>
      <c r="AP664" s="1"/>
      <c r="AQ664" s="1"/>
      <c r="AR664" s="19">
        <v>0</v>
      </c>
      <c r="AS664" s="1"/>
      <c r="AT664" s="1"/>
      <c r="AU664" s="18">
        <v>0</v>
      </c>
      <c r="AV664" s="10"/>
      <c r="AW664" s="1"/>
      <c r="AX664" s="18">
        <v>0</v>
      </c>
      <c r="AY664" s="1"/>
      <c r="AZ664" s="1"/>
      <c r="BA664" s="30">
        <f t="shared" si="363"/>
        <v>0</v>
      </c>
      <c r="BC664" s="1">
        <v>0</v>
      </c>
      <c r="BD664" s="1">
        <v>0</v>
      </c>
      <c r="BF664" s="1" t="b">
        <f t="shared" si="365"/>
        <v>1</v>
      </c>
      <c r="BH664" s="1">
        <f t="shared" si="364"/>
        <v>0</v>
      </c>
    </row>
    <row r="665" spans="1:60" ht="15" customHeight="1" hidden="1">
      <c r="A665" s="1" t="s">
        <v>750</v>
      </c>
      <c r="B665" s="96" t="s">
        <v>751</v>
      </c>
      <c r="C665" s="95" t="s">
        <v>508</v>
      </c>
      <c r="D665" s="95"/>
      <c r="E665" s="98">
        <f t="shared" si="353"/>
        <v>0</v>
      </c>
      <c r="F665" s="95"/>
      <c r="G665" s="95"/>
      <c r="H665" s="98">
        <f t="shared" si="354"/>
        <v>0</v>
      </c>
      <c r="I665" s="95"/>
      <c r="J665" s="95"/>
      <c r="K665" s="98">
        <f t="shared" si="355"/>
        <v>0</v>
      </c>
      <c r="L665" s="95"/>
      <c r="M665" s="95"/>
      <c r="N665" s="98">
        <f t="shared" si="356"/>
        <v>0</v>
      </c>
      <c r="O665" s="95"/>
      <c r="P665" s="95"/>
      <c r="Q665" s="99">
        <f t="shared" si="357"/>
        <v>0</v>
      </c>
      <c r="R665" s="95"/>
      <c r="S665" s="95"/>
      <c r="T665" s="98">
        <f t="shared" si="358"/>
        <v>0</v>
      </c>
      <c r="U665" s="95"/>
      <c r="V665" s="95"/>
      <c r="W665" s="98">
        <f t="shared" si="359"/>
        <v>0</v>
      </c>
      <c r="X665" s="92"/>
      <c r="Y665" s="95"/>
      <c r="Z665" s="98">
        <f t="shared" si="360"/>
        <v>0</v>
      </c>
      <c r="AA665" s="1"/>
      <c r="AB665" s="1"/>
      <c r="AC665" s="18">
        <v>0</v>
      </c>
      <c r="AD665" s="1"/>
      <c r="AE665" s="1"/>
      <c r="AF665" s="18">
        <v>0</v>
      </c>
      <c r="AG665" s="1"/>
      <c r="AH665" s="1"/>
      <c r="AI665" s="18">
        <v>0</v>
      </c>
      <c r="AJ665" s="1"/>
      <c r="AK665" s="1"/>
      <c r="AL665" s="26">
        <f t="shared" si="361"/>
        <v>0</v>
      </c>
      <c r="AM665" s="1"/>
      <c r="AN665" s="1"/>
      <c r="AO665" s="26">
        <f t="shared" si="362"/>
        <v>0</v>
      </c>
      <c r="AP665" s="1"/>
      <c r="AQ665" s="1"/>
      <c r="AR665" s="19">
        <v>0</v>
      </c>
      <c r="AS665" s="1"/>
      <c r="AT665" s="1"/>
      <c r="AU665" s="18">
        <v>0</v>
      </c>
      <c r="AV665" s="10"/>
      <c r="AW665" s="1"/>
      <c r="AX665" s="18">
        <v>0</v>
      </c>
      <c r="AY665" s="1"/>
      <c r="AZ665" s="1"/>
      <c r="BA665" s="30">
        <f t="shared" si="363"/>
        <v>0</v>
      </c>
      <c r="BC665" s="1">
        <v>0</v>
      </c>
      <c r="BD665" s="1">
        <v>0</v>
      </c>
      <c r="BF665" s="1" t="b">
        <f t="shared" si="365"/>
        <v>1</v>
      </c>
      <c r="BH665" s="1">
        <f t="shared" si="364"/>
        <v>0</v>
      </c>
    </row>
    <row r="666" spans="1:60" ht="15" customHeight="1" hidden="1">
      <c r="A666" s="1" t="s">
        <v>667</v>
      </c>
      <c r="B666" s="96" t="s">
        <v>752</v>
      </c>
      <c r="C666" s="95" t="s">
        <v>508</v>
      </c>
      <c r="D666" s="95"/>
      <c r="E666" s="98">
        <f t="shared" si="353"/>
        <v>0</v>
      </c>
      <c r="F666" s="95"/>
      <c r="G666" s="95"/>
      <c r="H666" s="98">
        <f t="shared" si="354"/>
        <v>0</v>
      </c>
      <c r="I666" s="95"/>
      <c r="J666" s="95"/>
      <c r="K666" s="98">
        <f t="shared" si="355"/>
        <v>0</v>
      </c>
      <c r="L666" s="95"/>
      <c r="M666" s="95"/>
      <c r="N666" s="98">
        <f t="shared" si="356"/>
        <v>0</v>
      </c>
      <c r="O666" s="95"/>
      <c r="P666" s="95"/>
      <c r="Q666" s="99">
        <f t="shared" si="357"/>
        <v>0</v>
      </c>
      <c r="R666" s="95"/>
      <c r="S666" s="95"/>
      <c r="T666" s="98">
        <f t="shared" si="358"/>
        <v>0</v>
      </c>
      <c r="U666" s="95"/>
      <c r="V666" s="95"/>
      <c r="W666" s="98">
        <f t="shared" si="359"/>
        <v>0</v>
      </c>
      <c r="X666" s="92"/>
      <c r="Y666" s="95"/>
      <c r="Z666" s="98">
        <f t="shared" si="360"/>
        <v>0</v>
      </c>
      <c r="AA666" s="1"/>
      <c r="AB666" s="1"/>
      <c r="AC666" s="18">
        <v>0</v>
      </c>
      <c r="AD666" s="1"/>
      <c r="AE666" s="1"/>
      <c r="AF666" s="18">
        <v>0</v>
      </c>
      <c r="AG666" s="1"/>
      <c r="AH666" s="1"/>
      <c r="AI666" s="18">
        <v>0</v>
      </c>
      <c r="AJ666" s="1"/>
      <c r="AK666" s="1"/>
      <c r="AL666" s="26">
        <f t="shared" si="361"/>
        <v>0</v>
      </c>
      <c r="AM666" s="1"/>
      <c r="AN666" s="1"/>
      <c r="AO666" s="26">
        <f t="shared" si="362"/>
        <v>0</v>
      </c>
      <c r="AP666" s="1"/>
      <c r="AQ666" s="1"/>
      <c r="AR666" s="19">
        <v>0</v>
      </c>
      <c r="AS666" s="1"/>
      <c r="AT666" s="1"/>
      <c r="AU666" s="18">
        <v>0</v>
      </c>
      <c r="AV666" s="10"/>
      <c r="AW666" s="1"/>
      <c r="AX666" s="18">
        <v>0</v>
      </c>
      <c r="AY666" s="1"/>
      <c r="AZ666" s="1"/>
      <c r="BA666" s="30">
        <f t="shared" si="363"/>
        <v>0</v>
      </c>
      <c r="BC666" s="1">
        <v>0</v>
      </c>
      <c r="BD666" s="1">
        <v>0</v>
      </c>
      <c r="BF666" s="1" t="b">
        <f t="shared" si="365"/>
        <v>1</v>
      </c>
      <c r="BH666" s="1">
        <f t="shared" si="364"/>
        <v>0</v>
      </c>
    </row>
    <row r="667" spans="1:60" s="61" customFormat="1" ht="14.25" hidden="1" outlineLevel="1">
      <c r="A667" s="61" t="s">
        <v>335</v>
      </c>
      <c r="B667" s="107" t="s">
        <v>336</v>
      </c>
      <c r="C667" s="107"/>
      <c r="D667" s="107"/>
      <c r="E667" s="108">
        <f>ROUND(AC667,round_as_displayed)</f>
        <v>0</v>
      </c>
      <c r="F667" s="107"/>
      <c r="G667" s="107"/>
      <c r="H667" s="108">
        <f>ROUND(AF667,round_as_displayed)</f>
        <v>0</v>
      </c>
      <c r="I667" s="107"/>
      <c r="J667" s="107"/>
      <c r="K667" s="108">
        <f>ROUND(AI667,round_as_displayed)</f>
        <v>0</v>
      </c>
      <c r="L667" s="107"/>
      <c r="M667" s="107"/>
      <c r="N667" s="108">
        <f>ROUND(AL667,round_as_displayed)</f>
        <v>0</v>
      </c>
      <c r="O667" s="107"/>
      <c r="P667" s="107"/>
      <c r="Q667" s="108">
        <f>E667+H667+K667+N667</f>
        <v>0</v>
      </c>
      <c r="R667" s="107"/>
      <c r="S667" s="107"/>
      <c r="T667" s="108">
        <f>ROUND(AR667,round_as_displayed)</f>
        <v>23549</v>
      </c>
      <c r="U667" s="107"/>
      <c r="V667" s="107"/>
      <c r="W667" s="108">
        <f>ROUND(AU667,round_as_displayed)</f>
        <v>9646</v>
      </c>
      <c r="X667" s="107"/>
      <c r="Y667" s="107"/>
      <c r="Z667" s="108">
        <f>ROUND(AX667,round_as_displayed)</f>
        <v>0</v>
      </c>
      <c r="AC667" s="61">
        <v>0</v>
      </c>
      <c r="AF667" s="61">
        <v>0</v>
      </c>
      <c r="AI667" s="61">
        <v>0</v>
      </c>
      <c r="AO667" s="61">
        <f>AC667+AF667+AI667+AL667</f>
        <v>0</v>
      </c>
      <c r="AR667" s="61">
        <v>23549</v>
      </c>
      <c r="AU667" s="61">
        <v>9646</v>
      </c>
      <c r="AX667" s="61">
        <v>0</v>
      </c>
      <c r="BA667" s="61">
        <f>AR667+AU667+AX667</f>
        <v>33195</v>
      </c>
      <c r="BC667" s="61">
        <v>33195</v>
      </c>
      <c r="BD667" s="63">
        <v>2229855.35</v>
      </c>
      <c r="BE667" s="63"/>
      <c r="BF667" s="61" t="b">
        <f>IF(AND(AC667=0,AF667=0,AI667=0,AL667=0),TRUE,FALSE)</f>
        <v>1</v>
      </c>
      <c r="BH667" s="1">
        <f t="shared" si="364"/>
        <v>33195</v>
      </c>
    </row>
    <row r="668" spans="1:60" ht="15" customHeight="1" collapsed="1">
      <c r="A668" s="1" t="s">
        <v>858</v>
      </c>
      <c r="B668" s="96" t="s">
        <v>857</v>
      </c>
      <c r="C668" s="95" t="s">
        <v>508</v>
      </c>
      <c r="D668" s="95"/>
      <c r="E668" s="98">
        <f>ROUND(AC668,round_as_displayed)</f>
        <v>0</v>
      </c>
      <c r="F668" s="95"/>
      <c r="G668" s="95"/>
      <c r="H668" s="98">
        <f>ROUND(AF668,round_as_displayed)</f>
        <v>0</v>
      </c>
      <c r="I668" s="95"/>
      <c r="J668" s="95"/>
      <c r="K668" s="98">
        <f>ROUND(AI668,round_as_displayed)</f>
        <v>0</v>
      </c>
      <c r="L668" s="95"/>
      <c r="M668" s="95"/>
      <c r="N668" s="98">
        <f>ROUND(AL668,round_as_displayed)</f>
        <v>33195</v>
      </c>
      <c r="O668" s="95"/>
      <c r="P668" s="95"/>
      <c r="Q668" s="99">
        <f>E668+H668+K668+N668</f>
        <v>33195</v>
      </c>
      <c r="R668" s="95"/>
      <c r="S668" s="95"/>
      <c r="T668" s="98">
        <f>ROUND(AR668,round_as_displayed)</f>
        <v>23549</v>
      </c>
      <c r="U668" s="95"/>
      <c r="V668" s="95"/>
      <c r="W668" s="98">
        <f>ROUND(AU668,round_as_displayed)</f>
        <v>9646</v>
      </c>
      <c r="X668" s="92"/>
      <c r="Y668" s="95"/>
      <c r="Z668" s="98">
        <f>ROUND(AX668,round_as_displayed)</f>
        <v>0</v>
      </c>
      <c r="AA668" s="1"/>
      <c r="AB668" s="1"/>
      <c r="AC668" s="18">
        <v>0</v>
      </c>
      <c r="AD668" s="1"/>
      <c r="AE668" s="1"/>
      <c r="AF668" s="18">
        <v>0</v>
      </c>
      <c r="AG668" s="1"/>
      <c r="AH668" s="1"/>
      <c r="AI668" s="18">
        <v>0</v>
      </c>
      <c r="AJ668" s="1"/>
      <c r="AK668" s="1"/>
      <c r="AL668" s="26">
        <f t="shared" si="361"/>
        <v>33195</v>
      </c>
      <c r="AM668" s="1"/>
      <c r="AN668" s="1"/>
      <c r="AO668" s="26">
        <f>AC668+AF668+AI668+AL668</f>
        <v>33195</v>
      </c>
      <c r="AP668" s="1"/>
      <c r="AQ668" s="1"/>
      <c r="AR668" s="19">
        <v>23549</v>
      </c>
      <c r="AS668" s="1"/>
      <c r="AT668" s="1"/>
      <c r="AU668" s="18">
        <v>9646</v>
      </c>
      <c r="AV668" s="10"/>
      <c r="AW668" s="1"/>
      <c r="AX668" s="18">
        <v>0</v>
      </c>
      <c r="AY668" s="1"/>
      <c r="AZ668" s="1"/>
      <c r="BA668" s="30">
        <f>AR668+AU668+AX668</f>
        <v>33195</v>
      </c>
      <c r="BC668" s="1">
        <v>33195</v>
      </c>
      <c r="BD668" s="1">
        <v>2229855.35</v>
      </c>
      <c r="BF668" s="1" t="b">
        <f t="shared" si="365"/>
        <v>0</v>
      </c>
      <c r="BH668" s="1">
        <f t="shared" si="364"/>
        <v>0</v>
      </c>
    </row>
    <row r="669" spans="1:60" ht="15" customHeight="1" hidden="1">
      <c r="A669" s="1" t="s">
        <v>753</v>
      </c>
      <c r="B669" s="96" t="s">
        <v>754</v>
      </c>
      <c r="C669" s="95" t="s">
        <v>508</v>
      </c>
      <c r="D669" s="95"/>
      <c r="E669" s="98">
        <f t="shared" si="353"/>
        <v>0</v>
      </c>
      <c r="F669" s="95"/>
      <c r="G669" s="95"/>
      <c r="H669" s="98">
        <f t="shared" si="354"/>
        <v>0</v>
      </c>
      <c r="I669" s="95"/>
      <c r="J669" s="95"/>
      <c r="K669" s="98">
        <f t="shared" si="355"/>
        <v>0</v>
      </c>
      <c r="L669" s="95"/>
      <c r="M669" s="95"/>
      <c r="N669" s="98">
        <f t="shared" si="356"/>
        <v>0</v>
      </c>
      <c r="O669" s="95"/>
      <c r="P669" s="95"/>
      <c r="Q669" s="99">
        <f t="shared" si="357"/>
        <v>0</v>
      </c>
      <c r="R669" s="95"/>
      <c r="S669" s="95"/>
      <c r="T669" s="98">
        <f t="shared" si="358"/>
        <v>0</v>
      </c>
      <c r="U669" s="95"/>
      <c r="V669" s="95"/>
      <c r="W669" s="98">
        <f t="shared" si="359"/>
        <v>0</v>
      </c>
      <c r="X669" s="92"/>
      <c r="Y669" s="95"/>
      <c r="Z669" s="98">
        <f t="shared" si="360"/>
        <v>0</v>
      </c>
      <c r="AA669" s="1"/>
      <c r="AB669" s="1"/>
      <c r="AC669" s="18">
        <v>0</v>
      </c>
      <c r="AD669" s="1"/>
      <c r="AE669" s="1"/>
      <c r="AF669" s="18">
        <v>0</v>
      </c>
      <c r="AG669" s="1"/>
      <c r="AH669" s="1"/>
      <c r="AI669" s="18">
        <v>0</v>
      </c>
      <c r="AJ669" s="1"/>
      <c r="AK669" s="1"/>
      <c r="AL669" s="26">
        <f t="shared" si="361"/>
        <v>0</v>
      </c>
      <c r="AM669" s="1"/>
      <c r="AN669" s="1"/>
      <c r="AO669" s="26">
        <f t="shared" si="362"/>
        <v>0</v>
      </c>
      <c r="AP669" s="1"/>
      <c r="AQ669" s="1"/>
      <c r="AR669" s="19">
        <v>0</v>
      </c>
      <c r="AS669" s="1"/>
      <c r="AT669" s="1"/>
      <c r="AU669" s="18">
        <v>0</v>
      </c>
      <c r="AV669" s="10"/>
      <c r="AW669" s="1"/>
      <c r="AX669" s="18">
        <v>0</v>
      </c>
      <c r="AY669" s="1"/>
      <c r="AZ669" s="1"/>
      <c r="BA669" s="30">
        <f t="shared" si="363"/>
        <v>0</v>
      </c>
      <c r="BC669" s="1">
        <v>0</v>
      </c>
      <c r="BD669" s="1">
        <v>0</v>
      </c>
      <c r="BF669" s="1" t="b">
        <f t="shared" si="365"/>
        <v>1</v>
      </c>
      <c r="BH669" s="1">
        <f t="shared" si="364"/>
        <v>0</v>
      </c>
    </row>
    <row r="670" spans="1:60" ht="15" customHeight="1" hidden="1">
      <c r="A670" s="1" t="s">
        <v>497</v>
      </c>
      <c r="B670" s="96" t="s">
        <v>72</v>
      </c>
      <c r="C670" s="95" t="s">
        <v>508</v>
      </c>
      <c r="D670" s="95"/>
      <c r="E670" s="98">
        <f t="shared" si="353"/>
        <v>0</v>
      </c>
      <c r="F670" s="95"/>
      <c r="G670" s="95"/>
      <c r="H670" s="98">
        <f t="shared" si="354"/>
        <v>0</v>
      </c>
      <c r="I670" s="95"/>
      <c r="J670" s="95"/>
      <c r="K670" s="98">
        <f t="shared" si="355"/>
        <v>0</v>
      </c>
      <c r="L670" s="95"/>
      <c r="M670" s="95"/>
      <c r="N670" s="98">
        <f t="shared" si="356"/>
        <v>0</v>
      </c>
      <c r="O670" s="95"/>
      <c r="P670" s="95"/>
      <c r="Q670" s="99">
        <f t="shared" si="357"/>
        <v>0</v>
      </c>
      <c r="R670" s="95"/>
      <c r="S670" s="95"/>
      <c r="T670" s="98">
        <f t="shared" si="358"/>
        <v>0</v>
      </c>
      <c r="U670" s="95"/>
      <c r="V670" s="95"/>
      <c r="W670" s="98">
        <f t="shared" si="359"/>
        <v>0</v>
      </c>
      <c r="X670" s="92"/>
      <c r="Y670" s="95"/>
      <c r="Z670" s="98">
        <f t="shared" si="360"/>
        <v>0</v>
      </c>
      <c r="AA670" s="1"/>
      <c r="AB670" s="1"/>
      <c r="AC670" s="18">
        <v>0</v>
      </c>
      <c r="AD670" s="1"/>
      <c r="AE670" s="1"/>
      <c r="AF670" s="18">
        <v>0</v>
      </c>
      <c r="AG670" s="1"/>
      <c r="AH670" s="1"/>
      <c r="AI670" s="18">
        <v>0</v>
      </c>
      <c r="AJ670" s="1"/>
      <c r="AK670" s="1"/>
      <c r="AL670" s="26">
        <f t="shared" si="361"/>
        <v>0</v>
      </c>
      <c r="AM670" s="1"/>
      <c r="AN670" s="1"/>
      <c r="AO670" s="26">
        <f t="shared" si="362"/>
        <v>0</v>
      </c>
      <c r="AP670" s="1"/>
      <c r="AQ670" s="1"/>
      <c r="AR670" s="19">
        <v>0</v>
      </c>
      <c r="AS670" s="1"/>
      <c r="AT670" s="1"/>
      <c r="AU670" s="18">
        <v>0</v>
      </c>
      <c r="AV670" s="10"/>
      <c r="AW670" s="1"/>
      <c r="AX670" s="18">
        <v>0</v>
      </c>
      <c r="AY670" s="1"/>
      <c r="AZ670" s="1"/>
      <c r="BA670" s="30">
        <f t="shared" si="363"/>
        <v>0</v>
      </c>
      <c r="BC670" s="1">
        <v>0</v>
      </c>
      <c r="BD670" s="1">
        <v>0</v>
      </c>
      <c r="BF670" s="1" t="b">
        <f t="shared" si="365"/>
        <v>1</v>
      </c>
      <c r="BH670" s="1">
        <f t="shared" si="364"/>
        <v>0</v>
      </c>
    </row>
    <row r="671" spans="1:60" s="61" customFormat="1" ht="14.25" hidden="1" outlineLevel="1">
      <c r="A671" s="61" t="s">
        <v>337</v>
      </c>
      <c r="B671" s="107" t="s">
        <v>338</v>
      </c>
      <c r="C671" s="107"/>
      <c r="D671" s="107"/>
      <c r="E671" s="108">
        <f>ROUND(AC671,round_as_displayed)</f>
        <v>0</v>
      </c>
      <c r="F671" s="107"/>
      <c r="G671" s="107"/>
      <c r="H671" s="108">
        <f>ROUND(AF671,round_as_displayed)</f>
        <v>1854</v>
      </c>
      <c r="I671" s="107"/>
      <c r="J671" s="107"/>
      <c r="K671" s="108">
        <f>ROUND(AI671,round_as_displayed)</f>
        <v>0</v>
      </c>
      <c r="L671" s="107"/>
      <c r="M671" s="107"/>
      <c r="N671" s="108">
        <f>ROUND(AL671,round_as_displayed)</f>
        <v>0</v>
      </c>
      <c r="O671" s="107"/>
      <c r="P671" s="107"/>
      <c r="Q671" s="108">
        <f>E671+H671+K671+N671</f>
        <v>1854</v>
      </c>
      <c r="R671" s="107"/>
      <c r="S671" s="107"/>
      <c r="T671" s="108">
        <f>ROUND(AR671,round_as_displayed)</f>
        <v>1854</v>
      </c>
      <c r="U671" s="107"/>
      <c r="V671" s="107"/>
      <c r="W671" s="108">
        <f>ROUND(AU671,round_as_displayed)</f>
        <v>0</v>
      </c>
      <c r="X671" s="107"/>
      <c r="Y671" s="107"/>
      <c r="Z671" s="108">
        <f>ROUND(AX671,round_as_displayed)</f>
        <v>0</v>
      </c>
      <c r="AC671" s="61">
        <v>0</v>
      </c>
      <c r="AF671" s="61">
        <v>1854.26</v>
      </c>
      <c r="AI671" s="61">
        <v>0</v>
      </c>
      <c r="AO671" s="61">
        <f>AC671+AF671+AI671+AL671</f>
        <v>1854.26</v>
      </c>
      <c r="AR671" s="61">
        <v>1854.26</v>
      </c>
      <c r="AU671" s="61">
        <v>0</v>
      </c>
      <c r="AX671" s="61">
        <v>0</v>
      </c>
      <c r="BA671" s="61">
        <f>AR671+AU671+AX671</f>
        <v>1854.26</v>
      </c>
      <c r="BC671" s="61">
        <v>0</v>
      </c>
      <c r="BD671" s="63">
        <v>0</v>
      </c>
      <c r="BE671" s="63"/>
      <c r="BF671" s="61" t="b">
        <f>IF(AND(AC671=0,AF671=0,AI671=0,AL671=0),TRUE,FALSE)</f>
        <v>0</v>
      </c>
      <c r="BH671" s="1">
        <f t="shared" si="364"/>
        <v>0</v>
      </c>
    </row>
    <row r="672" spans="1:60" ht="15" customHeight="1" collapsed="1">
      <c r="A672" s="1" t="s">
        <v>755</v>
      </c>
      <c r="B672" s="50" t="s">
        <v>460</v>
      </c>
      <c r="C672" s="1" t="s">
        <v>508</v>
      </c>
      <c r="D672" s="1"/>
      <c r="E672" s="21">
        <f t="shared" si="353"/>
        <v>0</v>
      </c>
      <c r="F672" s="1"/>
      <c r="G672" s="1"/>
      <c r="H672" s="21">
        <f t="shared" si="354"/>
        <v>1854</v>
      </c>
      <c r="I672" s="1"/>
      <c r="J672" s="1"/>
      <c r="K672" s="21">
        <f t="shared" si="355"/>
        <v>0</v>
      </c>
      <c r="L672" s="1"/>
      <c r="M672" s="1"/>
      <c r="N672" s="21">
        <f t="shared" si="356"/>
        <v>0</v>
      </c>
      <c r="O672" s="1"/>
      <c r="P672" s="1"/>
      <c r="Q672" s="30">
        <f t="shared" si="357"/>
        <v>1854</v>
      </c>
      <c r="R672" s="1"/>
      <c r="S672" s="1"/>
      <c r="T672" s="21">
        <f t="shared" si="358"/>
        <v>1854</v>
      </c>
      <c r="U672" s="1"/>
      <c r="V672" s="1"/>
      <c r="W672" s="21">
        <f t="shared" si="359"/>
        <v>0</v>
      </c>
      <c r="X672" s="10"/>
      <c r="Y672" s="1"/>
      <c r="Z672" s="21">
        <f t="shared" si="360"/>
        <v>0</v>
      </c>
      <c r="AA672" s="1"/>
      <c r="AB672" s="1"/>
      <c r="AC672" s="18">
        <v>0</v>
      </c>
      <c r="AD672" s="1"/>
      <c r="AE672" s="1"/>
      <c r="AF672" s="18">
        <v>1854.26</v>
      </c>
      <c r="AG672" s="1"/>
      <c r="AH672" s="1"/>
      <c r="AI672" s="18">
        <v>0</v>
      </c>
      <c r="AJ672" s="1"/>
      <c r="AK672" s="1"/>
      <c r="AL672" s="26">
        <f t="shared" si="361"/>
        <v>0</v>
      </c>
      <c r="AM672" s="1"/>
      <c r="AN672" s="1"/>
      <c r="AO672" s="26">
        <f t="shared" si="362"/>
        <v>1854.26</v>
      </c>
      <c r="AP672" s="1"/>
      <c r="AQ672" s="1"/>
      <c r="AR672" s="19">
        <v>1854.26</v>
      </c>
      <c r="AS672" s="1"/>
      <c r="AT672" s="1"/>
      <c r="AU672" s="18">
        <v>0</v>
      </c>
      <c r="AV672" s="10"/>
      <c r="AW672" s="1"/>
      <c r="AX672" s="18">
        <v>0</v>
      </c>
      <c r="AY672" s="1"/>
      <c r="AZ672" s="1"/>
      <c r="BA672" s="30">
        <f t="shared" si="363"/>
        <v>1854.26</v>
      </c>
      <c r="BC672" s="1">
        <v>0</v>
      </c>
      <c r="BD672" s="1">
        <v>0</v>
      </c>
      <c r="BF672" s="1" t="b">
        <f t="shared" si="365"/>
        <v>0</v>
      </c>
      <c r="BH672" s="1">
        <f t="shared" si="364"/>
        <v>0</v>
      </c>
    </row>
    <row r="673" spans="1:60" ht="15" customHeight="1" hidden="1">
      <c r="A673" s="1" t="s">
        <v>756</v>
      </c>
      <c r="B673" s="96" t="s">
        <v>461</v>
      </c>
      <c r="C673" s="95" t="s">
        <v>508</v>
      </c>
      <c r="D673" s="95"/>
      <c r="E673" s="98">
        <f t="shared" si="353"/>
        <v>0</v>
      </c>
      <c r="F673" s="95"/>
      <c r="G673" s="95"/>
      <c r="H673" s="98">
        <f t="shared" si="354"/>
        <v>0</v>
      </c>
      <c r="I673" s="95"/>
      <c r="J673" s="95"/>
      <c r="K673" s="98">
        <f t="shared" si="355"/>
        <v>0</v>
      </c>
      <c r="L673" s="95"/>
      <c r="M673" s="95"/>
      <c r="N673" s="98">
        <f t="shared" si="356"/>
        <v>0</v>
      </c>
      <c r="O673" s="95"/>
      <c r="P673" s="95"/>
      <c r="Q673" s="99">
        <f t="shared" si="357"/>
        <v>0</v>
      </c>
      <c r="R673" s="95"/>
      <c r="S673" s="95"/>
      <c r="T673" s="98">
        <f t="shared" si="358"/>
        <v>0</v>
      </c>
      <c r="U673" s="95"/>
      <c r="V673" s="95"/>
      <c r="W673" s="98">
        <f t="shared" si="359"/>
        <v>0</v>
      </c>
      <c r="X673" s="92"/>
      <c r="Y673" s="95"/>
      <c r="Z673" s="98">
        <f t="shared" si="360"/>
        <v>0</v>
      </c>
      <c r="AA673" s="1"/>
      <c r="AB673" s="1"/>
      <c r="AC673" s="18">
        <v>0</v>
      </c>
      <c r="AD673" s="1"/>
      <c r="AE673" s="1"/>
      <c r="AF673" s="18">
        <v>0</v>
      </c>
      <c r="AG673" s="1"/>
      <c r="AH673" s="1"/>
      <c r="AI673" s="18">
        <v>0</v>
      </c>
      <c r="AJ673" s="1"/>
      <c r="AK673" s="1"/>
      <c r="AL673" s="26">
        <f t="shared" si="361"/>
        <v>0</v>
      </c>
      <c r="AM673" s="1"/>
      <c r="AN673" s="1"/>
      <c r="AO673" s="26">
        <f t="shared" si="362"/>
        <v>0</v>
      </c>
      <c r="AP673" s="1"/>
      <c r="AQ673" s="1"/>
      <c r="AR673" s="19">
        <v>0</v>
      </c>
      <c r="AS673" s="1"/>
      <c r="AT673" s="1"/>
      <c r="AU673" s="18">
        <v>0</v>
      </c>
      <c r="AV673" s="10"/>
      <c r="AW673" s="1"/>
      <c r="AX673" s="18">
        <v>0</v>
      </c>
      <c r="AY673" s="1"/>
      <c r="AZ673" s="1"/>
      <c r="BA673" s="30">
        <f t="shared" si="363"/>
        <v>0</v>
      </c>
      <c r="BC673" s="1">
        <v>0</v>
      </c>
      <c r="BD673" s="1">
        <v>0</v>
      </c>
      <c r="BF673" s="1" t="b">
        <f t="shared" si="365"/>
        <v>1</v>
      </c>
      <c r="BH673" s="1">
        <f t="shared" si="364"/>
        <v>0</v>
      </c>
    </row>
    <row r="674" spans="1:60" ht="15" customHeight="1" hidden="1">
      <c r="A674" s="1" t="s">
        <v>668</v>
      </c>
      <c r="B674" s="96" t="s">
        <v>462</v>
      </c>
      <c r="C674" s="95" t="s">
        <v>508</v>
      </c>
      <c r="D674" s="95"/>
      <c r="E674" s="98">
        <f t="shared" si="353"/>
        <v>0</v>
      </c>
      <c r="F674" s="95"/>
      <c r="G674" s="95"/>
      <c r="H674" s="98">
        <f t="shared" si="354"/>
        <v>0</v>
      </c>
      <c r="I674" s="95"/>
      <c r="J674" s="95"/>
      <c r="K674" s="98">
        <f t="shared" si="355"/>
        <v>0</v>
      </c>
      <c r="L674" s="95"/>
      <c r="M674" s="95"/>
      <c r="N674" s="98">
        <f t="shared" si="356"/>
        <v>0</v>
      </c>
      <c r="O674" s="95"/>
      <c r="P674" s="95"/>
      <c r="Q674" s="99">
        <f t="shared" si="357"/>
        <v>0</v>
      </c>
      <c r="R674" s="95"/>
      <c r="S674" s="95"/>
      <c r="T674" s="98">
        <f t="shared" si="358"/>
        <v>0</v>
      </c>
      <c r="U674" s="95"/>
      <c r="V674" s="95"/>
      <c r="W674" s="98">
        <f t="shared" si="359"/>
        <v>0</v>
      </c>
      <c r="X674" s="92"/>
      <c r="Y674" s="95"/>
      <c r="Z674" s="98">
        <f t="shared" si="360"/>
        <v>0</v>
      </c>
      <c r="AA674" s="1"/>
      <c r="AB674" s="1"/>
      <c r="AC674" s="18">
        <v>0</v>
      </c>
      <c r="AD674" s="1"/>
      <c r="AE674" s="1"/>
      <c r="AF674" s="18">
        <v>0</v>
      </c>
      <c r="AG674" s="1"/>
      <c r="AH674" s="1"/>
      <c r="AI674" s="18">
        <v>0</v>
      </c>
      <c r="AJ674" s="1"/>
      <c r="AK674" s="1"/>
      <c r="AL674" s="26">
        <f t="shared" si="361"/>
        <v>0</v>
      </c>
      <c r="AM674" s="1"/>
      <c r="AN674" s="1"/>
      <c r="AO674" s="26">
        <f t="shared" si="362"/>
        <v>0</v>
      </c>
      <c r="AP674" s="1"/>
      <c r="AQ674" s="1"/>
      <c r="AR674" s="19">
        <v>0</v>
      </c>
      <c r="AS674" s="1"/>
      <c r="AT674" s="1"/>
      <c r="AU674" s="18">
        <v>0</v>
      </c>
      <c r="AV674" s="10"/>
      <c r="AW674" s="1"/>
      <c r="AX674" s="18">
        <v>0</v>
      </c>
      <c r="AY674" s="1"/>
      <c r="AZ674" s="1"/>
      <c r="BA674" s="30">
        <f t="shared" si="363"/>
        <v>0</v>
      </c>
      <c r="BC674" s="1">
        <v>0</v>
      </c>
      <c r="BD674" s="1">
        <v>0</v>
      </c>
      <c r="BF674" s="1" t="b">
        <f t="shared" si="365"/>
        <v>1</v>
      </c>
      <c r="BH674" s="1">
        <f t="shared" si="364"/>
        <v>0</v>
      </c>
    </row>
    <row r="675" spans="1:60" ht="15" customHeight="1" hidden="1">
      <c r="A675" s="1" t="s">
        <v>73</v>
      </c>
      <c r="B675" s="96" t="s">
        <v>71</v>
      </c>
      <c r="C675" s="95" t="s">
        <v>508</v>
      </c>
      <c r="D675" s="95"/>
      <c r="E675" s="98">
        <f>ROUND(AC675,round_as_displayed)</f>
        <v>0</v>
      </c>
      <c r="F675" s="95"/>
      <c r="G675" s="95"/>
      <c r="H675" s="98">
        <f>ROUND(AF675,round_as_displayed)</f>
        <v>0</v>
      </c>
      <c r="I675" s="95"/>
      <c r="J675" s="95"/>
      <c r="K675" s="98">
        <f>ROUND(AI675,round_as_displayed)</f>
        <v>0</v>
      </c>
      <c r="L675" s="95"/>
      <c r="M675" s="95"/>
      <c r="N675" s="98">
        <f>ROUND(AL675,round_as_displayed)</f>
        <v>0</v>
      </c>
      <c r="O675" s="95"/>
      <c r="P675" s="95"/>
      <c r="Q675" s="99">
        <f>E675+H675+K675+N675</f>
        <v>0</v>
      </c>
      <c r="R675" s="95"/>
      <c r="S675" s="95"/>
      <c r="T675" s="98">
        <f>ROUND(AR675,round_as_displayed)</f>
        <v>0</v>
      </c>
      <c r="U675" s="95"/>
      <c r="V675" s="95"/>
      <c r="W675" s="98">
        <f>ROUND(AU675,round_as_displayed)</f>
        <v>0</v>
      </c>
      <c r="X675" s="92"/>
      <c r="Y675" s="95"/>
      <c r="Z675" s="98">
        <f>ROUND(AX675,round_as_displayed)</f>
        <v>0</v>
      </c>
      <c r="AA675" s="1"/>
      <c r="AB675" s="1"/>
      <c r="AC675" s="18">
        <v>0</v>
      </c>
      <c r="AD675" s="1"/>
      <c r="AE675" s="1"/>
      <c r="AF675" s="18">
        <v>0</v>
      </c>
      <c r="AG675" s="1"/>
      <c r="AH675" s="1"/>
      <c r="AI675" s="18">
        <v>0</v>
      </c>
      <c r="AJ675" s="1"/>
      <c r="AK675" s="1"/>
      <c r="AL675" s="26">
        <f>BC675</f>
        <v>0</v>
      </c>
      <c r="AM675" s="1"/>
      <c r="AN675" s="1"/>
      <c r="AO675" s="26">
        <f>AC675+AF675+AI675+AL675</f>
        <v>0</v>
      </c>
      <c r="AP675" s="1"/>
      <c r="AQ675" s="1"/>
      <c r="AR675" s="19">
        <v>0</v>
      </c>
      <c r="AS675" s="1"/>
      <c r="AT675" s="1"/>
      <c r="AU675" s="18">
        <v>0</v>
      </c>
      <c r="AV675" s="10"/>
      <c r="AW675" s="1"/>
      <c r="AX675" s="18">
        <v>0</v>
      </c>
      <c r="AY675" s="1"/>
      <c r="AZ675" s="1"/>
      <c r="BA675" s="30">
        <f>AR675+AU675+AX675</f>
        <v>0</v>
      </c>
      <c r="BC675" s="1">
        <v>0</v>
      </c>
      <c r="BD675" s="1">
        <v>0</v>
      </c>
      <c r="BF675" s="1" t="b">
        <f>IF(AND(AC675=0,AF675=0,AI675=0,AL675=0),TRUE,FALSE)</f>
        <v>1</v>
      </c>
      <c r="BH675" s="1">
        <f t="shared" si="364"/>
        <v>0</v>
      </c>
    </row>
    <row r="676" spans="1:60" ht="15" customHeight="1" hidden="1">
      <c r="A676" s="1" t="s">
        <v>757</v>
      </c>
      <c r="B676" s="96" t="s">
        <v>758</v>
      </c>
      <c r="C676" s="95" t="s">
        <v>508</v>
      </c>
      <c r="D676" s="95"/>
      <c r="E676" s="98">
        <f t="shared" si="353"/>
        <v>0</v>
      </c>
      <c r="F676" s="95"/>
      <c r="G676" s="95"/>
      <c r="H676" s="98">
        <f t="shared" si="354"/>
        <v>0</v>
      </c>
      <c r="I676" s="95"/>
      <c r="J676" s="95"/>
      <c r="K676" s="98">
        <f t="shared" si="355"/>
        <v>0</v>
      </c>
      <c r="L676" s="95"/>
      <c r="M676" s="95"/>
      <c r="N676" s="98">
        <f t="shared" si="356"/>
        <v>0</v>
      </c>
      <c r="O676" s="95"/>
      <c r="P676" s="95"/>
      <c r="Q676" s="99">
        <f t="shared" si="357"/>
        <v>0</v>
      </c>
      <c r="R676" s="95"/>
      <c r="S676" s="95"/>
      <c r="T676" s="98">
        <f t="shared" si="358"/>
        <v>0</v>
      </c>
      <c r="U676" s="95"/>
      <c r="V676" s="95"/>
      <c r="W676" s="98">
        <f t="shared" si="359"/>
        <v>0</v>
      </c>
      <c r="X676" s="92"/>
      <c r="Y676" s="95"/>
      <c r="Z676" s="98">
        <f t="shared" si="360"/>
        <v>0</v>
      </c>
      <c r="AA676" s="1"/>
      <c r="AB676" s="1"/>
      <c r="AC676" s="18">
        <v>0</v>
      </c>
      <c r="AD676" s="1"/>
      <c r="AE676" s="1"/>
      <c r="AF676" s="18">
        <v>0</v>
      </c>
      <c r="AG676" s="1"/>
      <c r="AH676" s="1"/>
      <c r="AI676" s="18">
        <v>0</v>
      </c>
      <c r="AJ676" s="1"/>
      <c r="AK676" s="1"/>
      <c r="AL676" s="26">
        <f t="shared" si="361"/>
        <v>0</v>
      </c>
      <c r="AM676" s="1"/>
      <c r="AN676" s="1"/>
      <c r="AO676" s="26">
        <f t="shared" si="362"/>
        <v>0</v>
      </c>
      <c r="AP676" s="1"/>
      <c r="AQ676" s="1"/>
      <c r="AR676" s="19">
        <v>0</v>
      </c>
      <c r="AS676" s="1"/>
      <c r="AT676" s="1"/>
      <c r="AU676" s="18">
        <v>0</v>
      </c>
      <c r="AV676" s="10"/>
      <c r="AW676" s="1"/>
      <c r="AX676" s="18">
        <v>0</v>
      </c>
      <c r="AY676" s="1"/>
      <c r="AZ676" s="1"/>
      <c r="BA676" s="30">
        <f t="shared" si="363"/>
        <v>0</v>
      </c>
      <c r="BC676" s="1">
        <v>0</v>
      </c>
      <c r="BD676" s="1">
        <v>0</v>
      </c>
      <c r="BF676" s="1" t="b">
        <f t="shared" si="365"/>
        <v>1</v>
      </c>
      <c r="BH676" s="1">
        <f t="shared" si="364"/>
        <v>0</v>
      </c>
    </row>
    <row r="677" spans="1:60" ht="15" customHeight="1" hidden="1">
      <c r="A677" s="1" t="s">
        <v>36</v>
      </c>
      <c r="B677" s="96" t="s">
        <v>418</v>
      </c>
      <c r="C677" s="95" t="s">
        <v>508</v>
      </c>
      <c r="D677" s="95"/>
      <c r="E677" s="98">
        <f>ROUND(AC677,round_as_displayed)</f>
        <v>0</v>
      </c>
      <c r="F677" s="95"/>
      <c r="G677" s="95"/>
      <c r="H677" s="98">
        <f>ROUND(AF677,round_as_displayed)</f>
        <v>0</v>
      </c>
      <c r="I677" s="95"/>
      <c r="J677" s="95"/>
      <c r="K677" s="98">
        <f>ROUND(AI677,round_as_displayed)</f>
        <v>0</v>
      </c>
      <c r="L677" s="95"/>
      <c r="M677" s="95"/>
      <c r="N677" s="98">
        <f>ROUND(AL677,round_as_displayed)</f>
        <v>0</v>
      </c>
      <c r="O677" s="95"/>
      <c r="P677" s="95"/>
      <c r="Q677" s="99">
        <f>E677+H677+K677+N677</f>
        <v>0</v>
      </c>
      <c r="R677" s="95"/>
      <c r="S677" s="95"/>
      <c r="T677" s="98">
        <f>ROUND(AR677,round_as_displayed)</f>
        <v>0</v>
      </c>
      <c r="U677" s="95"/>
      <c r="V677" s="95"/>
      <c r="W677" s="98">
        <f>ROUND(AU677,round_as_displayed)</f>
        <v>0</v>
      </c>
      <c r="X677" s="92"/>
      <c r="Y677" s="95"/>
      <c r="Z677" s="98">
        <f>ROUND(AX677,round_as_displayed)</f>
        <v>0</v>
      </c>
      <c r="AA677" s="1"/>
      <c r="AB677" s="1"/>
      <c r="AC677" s="18">
        <v>0</v>
      </c>
      <c r="AD677" s="1"/>
      <c r="AE677" s="1"/>
      <c r="AF677" s="18">
        <v>0</v>
      </c>
      <c r="AG677" s="1"/>
      <c r="AH677" s="1"/>
      <c r="AI677" s="18">
        <v>0</v>
      </c>
      <c r="AJ677" s="1"/>
      <c r="AK677" s="1"/>
      <c r="AL677" s="26">
        <f>BC677</f>
        <v>0</v>
      </c>
      <c r="AM677" s="1"/>
      <c r="AN677" s="1"/>
      <c r="AO677" s="26">
        <f>AC677+AF677+AI677+AL677</f>
        <v>0</v>
      </c>
      <c r="AP677" s="1"/>
      <c r="AQ677" s="1"/>
      <c r="AR677" s="19">
        <v>0</v>
      </c>
      <c r="AS677" s="1"/>
      <c r="AT677" s="1"/>
      <c r="AU677" s="18">
        <v>0</v>
      </c>
      <c r="AV677" s="10"/>
      <c r="AW677" s="1"/>
      <c r="AX677" s="18">
        <v>0</v>
      </c>
      <c r="AY677" s="1"/>
      <c r="AZ677" s="1"/>
      <c r="BA677" s="30">
        <f>AR677+AU677+AX677</f>
        <v>0</v>
      </c>
      <c r="BC677" s="1">
        <v>0</v>
      </c>
      <c r="BD677" s="1">
        <v>0</v>
      </c>
      <c r="BF677" s="1" t="b">
        <f>IF(AND(AC677=0,AF677=0,AI677=0,AL677=0),TRUE,FALSE)</f>
        <v>1</v>
      </c>
      <c r="BH677" s="1">
        <f t="shared" si="364"/>
        <v>0</v>
      </c>
    </row>
    <row r="678" spans="1:60" ht="15" customHeight="1" hidden="1">
      <c r="A678" s="1" t="s">
        <v>759</v>
      </c>
      <c r="B678" s="96" t="s">
        <v>760</v>
      </c>
      <c r="C678" s="95" t="s">
        <v>508</v>
      </c>
      <c r="D678" s="95"/>
      <c r="E678" s="98">
        <f t="shared" si="353"/>
        <v>0</v>
      </c>
      <c r="F678" s="95"/>
      <c r="G678" s="95"/>
      <c r="H678" s="98">
        <f t="shared" si="354"/>
        <v>0</v>
      </c>
      <c r="I678" s="95"/>
      <c r="J678" s="95"/>
      <c r="K678" s="98">
        <f t="shared" si="355"/>
        <v>0</v>
      </c>
      <c r="L678" s="95"/>
      <c r="M678" s="95"/>
      <c r="N678" s="98">
        <f t="shared" si="356"/>
        <v>0</v>
      </c>
      <c r="O678" s="95"/>
      <c r="P678" s="95"/>
      <c r="Q678" s="99">
        <f t="shared" si="357"/>
        <v>0</v>
      </c>
      <c r="R678" s="95"/>
      <c r="S678" s="95"/>
      <c r="T678" s="98">
        <f t="shared" si="358"/>
        <v>0</v>
      </c>
      <c r="U678" s="95"/>
      <c r="V678" s="95"/>
      <c r="W678" s="98">
        <f t="shared" si="359"/>
        <v>0</v>
      </c>
      <c r="X678" s="92"/>
      <c r="Y678" s="95"/>
      <c r="Z678" s="98">
        <f t="shared" si="360"/>
        <v>0</v>
      </c>
      <c r="AA678" s="1"/>
      <c r="AB678" s="1"/>
      <c r="AC678" s="18">
        <v>0</v>
      </c>
      <c r="AD678" s="1"/>
      <c r="AE678" s="1"/>
      <c r="AF678" s="18">
        <v>0</v>
      </c>
      <c r="AG678" s="1"/>
      <c r="AH678" s="1"/>
      <c r="AI678" s="18">
        <v>0</v>
      </c>
      <c r="AJ678" s="1"/>
      <c r="AK678" s="1"/>
      <c r="AL678" s="26">
        <f t="shared" si="361"/>
        <v>0</v>
      </c>
      <c r="AM678" s="1"/>
      <c r="AN678" s="1"/>
      <c r="AO678" s="26">
        <f t="shared" si="362"/>
        <v>0</v>
      </c>
      <c r="AP678" s="1"/>
      <c r="AQ678" s="1"/>
      <c r="AR678" s="19">
        <v>0</v>
      </c>
      <c r="AS678" s="1"/>
      <c r="AT678" s="1"/>
      <c r="AU678" s="18">
        <v>0</v>
      </c>
      <c r="AV678" s="10"/>
      <c r="AW678" s="1"/>
      <c r="AX678" s="18">
        <v>0</v>
      </c>
      <c r="AY678" s="1"/>
      <c r="AZ678" s="1"/>
      <c r="BA678" s="30">
        <f t="shared" si="363"/>
        <v>0</v>
      </c>
      <c r="BC678" s="1">
        <v>0</v>
      </c>
      <c r="BD678" s="1">
        <v>0</v>
      </c>
      <c r="BF678" s="1" t="b">
        <f t="shared" si="365"/>
        <v>1</v>
      </c>
      <c r="BH678" s="1">
        <f t="shared" si="364"/>
        <v>0</v>
      </c>
    </row>
    <row r="679" spans="1:60" ht="15" customHeight="1" hidden="1">
      <c r="A679" s="1" t="s">
        <v>761</v>
      </c>
      <c r="B679" s="96" t="s">
        <v>762</v>
      </c>
      <c r="C679" s="95" t="s">
        <v>508</v>
      </c>
      <c r="D679" s="95"/>
      <c r="E679" s="98">
        <f t="shared" si="353"/>
        <v>0</v>
      </c>
      <c r="F679" s="95"/>
      <c r="G679" s="95"/>
      <c r="H679" s="98">
        <f t="shared" si="354"/>
        <v>0</v>
      </c>
      <c r="I679" s="95"/>
      <c r="J679" s="95"/>
      <c r="K679" s="98">
        <f t="shared" si="355"/>
        <v>0</v>
      </c>
      <c r="L679" s="95"/>
      <c r="M679" s="95"/>
      <c r="N679" s="98">
        <f t="shared" si="356"/>
        <v>0</v>
      </c>
      <c r="O679" s="95"/>
      <c r="P679" s="95"/>
      <c r="Q679" s="99">
        <f t="shared" si="357"/>
        <v>0</v>
      </c>
      <c r="R679" s="95"/>
      <c r="S679" s="95"/>
      <c r="T679" s="98">
        <f t="shared" si="358"/>
        <v>0</v>
      </c>
      <c r="U679" s="95"/>
      <c r="V679" s="95"/>
      <c r="W679" s="98">
        <f t="shared" si="359"/>
        <v>0</v>
      </c>
      <c r="X679" s="92"/>
      <c r="Y679" s="95"/>
      <c r="Z679" s="98">
        <f t="shared" si="360"/>
        <v>0</v>
      </c>
      <c r="AA679" s="1"/>
      <c r="AB679" s="1"/>
      <c r="AC679" s="18">
        <v>0</v>
      </c>
      <c r="AD679" s="1"/>
      <c r="AE679" s="1"/>
      <c r="AF679" s="18">
        <v>0</v>
      </c>
      <c r="AG679" s="1"/>
      <c r="AH679" s="1"/>
      <c r="AI679" s="18">
        <v>0</v>
      </c>
      <c r="AJ679" s="1"/>
      <c r="AK679" s="1"/>
      <c r="AL679" s="26">
        <f t="shared" si="361"/>
        <v>0</v>
      </c>
      <c r="AM679" s="1"/>
      <c r="AN679" s="1"/>
      <c r="AO679" s="26">
        <f t="shared" si="362"/>
        <v>0</v>
      </c>
      <c r="AP679" s="1"/>
      <c r="AQ679" s="1"/>
      <c r="AR679" s="19">
        <v>0</v>
      </c>
      <c r="AS679" s="1"/>
      <c r="AT679" s="1"/>
      <c r="AU679" s="18">
        <v>0</v>
      </c>
      <c r="AV679" s="10"/>
      <c r="AW679" s="1"/>
      <c r="AX679" s="18">
        <v>0</v>
      </c>
      <c r="AY679" s="1"/>
      <c r="AZ679" s="1"/>
      <c r="BA679" s="30">
        <f t="shared" si="363"/>
        <v>0</v>
      </c>
      <c r="BC679" s="1">
        <v>0</v>
      </c>
      <c r="BD679" s="1">
        <v>0</v>
      </c>
      <c r="BF679" s="1" t="b">
        <f t="shared" si="365"/>
        <v>1</v>
      </c>
      <c r="BH679" s="1">
        <f t="shared" si="364"/>
        <v>0</v>
      </c>
    </row>
    <row r="680" spans="1:60" ht="15" customHeight="1" hidden="1">
      <c r="A680" s="1" t="s">
        <v>106</v>
      </c>
      <c r="B680" s="96" t="s">
        <v>763</v>
      </c>
      <c r="C680" s="95" t="s">
        <v>508</v>
      </c>
      <c r="D680" s="95"/>
      <c r="E680" s="98">
        <f>ROUND(AC680,round_as_displayed)</f>
        <v>0</v>
      </c>
      <c r="F680" s="95"/>
      <c r="G680" s="95"/>
      <c r="H680" s="98">
        <f>ROUND(AF680,round_as_displayed)</f>
        <v>0</v>
      </c>
      <c r="I680" s="95"/>
      <c r="J680" s="95"/>
      <c r="K680" s="98">
        <f>ROUND(AI680,round_as_displayed)</f>
        <v>0</v>
      </c>
      <c r="L680" s="95"/>
      <c r="M680" s="95"/>
      <c r="N680" s="98">
        <f>ROUND(AL680,round_as_displayed)</f>
        <v>0</v>
      </c>
      <c r="O680" s="95"/>
      <c r="P680" s="95"/>
      <c r="Q680" s="99">
        <f>E680+H680+K680+N680</f>
        <v>0</v>
      </c>
      <c r="R680" s="95"/>
      <c r="S680" s="95"/>
      <c r="T680" s="98">
        <f>ROUND(AR680,round_as_displayed)</f>
        <v>0</v>
      </c>
      <c r="U680" s="95"/>
      <c r="V680" s="95"/>
      <c r="W680" s="98">
        <f>ROUND(AU680,round_as_displayed)</f>
        <v>0</v>
      </c>
      <c r="X680" s="92"/>
      <c r="Y680" s="95"/>
      <c r="Z680" s="98">
        <f>ROUND(AX680,round_as_displayed)</f>
        <v>0</v>
      </c>
      <c r="AA680" s="1"/>
      <c r="AB680" s="1"/>
      <c r="AC680" s="18">
        <v>0</v>
      </c>
      <c r="AD680" s="1"/>
      <c r="AE680" s="1"/>
      <c r="AF680" s="18">
        <v>0</v>
      </c>
      <c r="AG680" s="1"/>
      <c r="AH680" s="1"/>
      <c r="AI680" s="18">
        <v>0</v>
      </c>
      <c r="AJ680" s="1"/>
      <c r="AK680" s="1"/>
      <c r="AL680" s="26">
        <f>BC680</f>
        <v>0</v>
      </c>
      <c r="AM680" s="1"/>
      <c r="AN680" s="1"/>
      <c r="AO680" s="26">
        <f>AC680+AF680+AI680+AL680</f>
        <v>0</v>
      </c>
      <c r="AP680" s="1"/>
      <c r="AQ680" s="1"/>
      <c r="AR680" s="19">
        <v>0</v>
      </c>
      <c r="AS680" s="1"/>
      <c r="AT680" s="1"/>
      <c r="AU680" s="18">
        <v>0</v>
      </c>
      <c r="AV680" s="10"/>
      <c r="AW680" s="1"/>
      <c r="AX680" s="18">
        <v>0</v>
      </c>
      <c r="AY680" s="1"/>
      <c r="AZ680" s="1"/>
      <c r="BA680" s="30">
        <f>AR680+AU680+AX680</f>
        <v>0</v>
      </c>
      <c r="BC680" s="1">
        <v>0</v>
      </c>
      <c r="BD680" s="1">
        <v>0</v>
      </c>
      <c r="BF680" s="1" t="b">
        <f>IF(AND(AC680=0,AF680=0,AI680=0,AL680=0),TRUE,FALSE)</f>
        <v>1</v>
      </c>
      <c r="BH680" s="1">
        <f t="shared" si="364"/>
        <v>0</v>
      </c>
    </row>
    <row r="681" spans="1:60" ht="15" customHeight="1" hidden="1">
      <c r="A681" s="1" t="s">
        <v>104</v>
      </c>
      <c r="B681" s="96" t="s">
        <v>763</v>
      </c>
      <c r="C681" s="95" t="s">
        <v>508</v>
      </c>
      <c r="D681" s="95"/>
      <c r="E681" s="98">
        <f t="shared" si="353"/>
        <v>0</v>
      </c>
      <c r="F681" s="95"/>
      <c r="G681" s="95"/>
      <c r="H681" s="98">
        <f t="shared" si="354"/>
        <v>0</v>
      </c>
      <c r="I681" s="95"/>
      <c r="J681" s="95"/>
      <c r="K681" s="98">
        <f t="shared" si="355"/>
        <v>0</v>
      </c>
      <c r="L681" s="95"/>
      <c r="M681" s="95"/>
      <c r="N681" s="98">
        <f t="shared" si="356"/>
        <v>0</v>
      </c>
      <c r="O681" s="95"/>
      <c r="P681" s="95"/>
      <c r="Q681" s="99">
        <f t="shared" si="357"/>
        <v>0</v>
      </c>
      <c r="R681" s="95"/>
      <c r="S681" s="95"/>
      <c r="T681" s="98">
        <f t="shared" si="358"/>
        <v>0</v>
      </c>
      <c r="U681" s="95"/>
      <c r="V681" s="95"/>
      <c r="W681" s="98">
        <f t="shared" si="359"/>
        <v>0</v>
      </c>
      <c r="X681" s="92"/>
      <c r="Y681" s="95"/>
      <c r="Z681" s="98">
        <f t="shared" si="360"/>
        <v>0</v>
      </c>
      <c r="AA681" s="1"/>
      <c r="AB681" s="1"/>
      <c r="AC681" s="18">
        <v>0</v>
      </c>
      <c r="AD681" s="1"/>
      <c r="AE681" s="1"/>
      <c r="AF681" s="18">
        <v>0</v>
      </c>
      <c r="AG681" s="1"/>
      <c r="AH681" s="1"/>
      <c r="AI681" s="18">
        <v>0</v>
      </c>
      <c r="AJ681" s="1"/>
      <c r="AK681" s="1"/>
      <c r="AL681" s="26">
        <f t="shared" si="361"/>
        <v>0</v>
      </c>
      <c r="AM681" s="1"/>
      <c r="AN681" s="1"/>
      <c r="AO681" s="26">
        <f t="shared" si="362"/>
        <v>0</v>
      </c>
      <c r="AP681" s="1"/>
      <c r="AQ681" s="1"/>
      <c r="AR681" s="19">
        <v>0</v>
      </c>
      <c r="AS681" s="1"/>
      <c r="AT681" s="1"/>
      <c r="AU681" s="18">
        <v>0</v>
      </c>
      <c r="AV681" s="10"/>
      <c r="AW681" s="1"/>
      <c r="AX681" s="18">
        <v>0</v>
      </c>
      <c r="AY681" s="1"/>
      <c r="AZ681" s="1"/>
      <c r="BA681" s="30">
        <f t="shared" si="363"/>
        <v>0</v>
      </c>
      <c r="BC681" s="1">
        <v>0</v>
      </c>
      <c r="BD681" s="1">
        <v>0</v>
      </c>
      <c r="BF681" s="1" t="b">
        <f t="shared" si="365"/>
        <v>1</v>
      </c>
      <c r="BH681" s="1">
        <f t="shared" si="364"/>
        <v>0</v>
      </c>
    </row>
    <row r="682" spans="2:60" ht="15" customHeight="1" hidden="1">
      <c r="B682" s="96" t="s">
        <v>763</v>
      </c>
      <c r="C682" s="95"/>
      <c r="D682" s="95"/>
      <c r="E682" s="98">
        <f>+E681+E680</f>
        <v>0</v>
      </c>
      <c r="F682" s="95"/>
      <c r="G682" s="95"/>
      <c r="H682" s="98">
        <f>+H681+H680</f>
        <v>0</v>
      </c>
      <c r="I682" s="95"/>
      <c r="J682" s="95"/>
      <c r="K682" s="98">
        <f>+K681+K680</f>
        <v>0</v>
      </c>
      <c r="L682" s="95"/>
      <c r="M682" s="95"/>
      <c r="N682" s="98">
        <f>+N681+N680</f>
        <v>0</v>
      </c>
      <c r="O682" s="95"/>
      <c r="P682" s="95"/>
      <c r="Q682" s="98">
        <f>+Q681+Q680</f>
        <v>0</v>
      </c>
      <c r="R682" s="95"/>
      <c r="S682" s="95"/>
      <c r="T682" s="98">
        <f>+T681+T680</f>
        <v>0</v>
      </c>
      <c r="U682" s="95"/>
      <c r="V682" s="95"/>
      <c r="W682" s="98">
        <f>+W681+W680</f>
        <v>0</v>
      </c>
      <c r="X682" s="92"/>
      <c r="Y682" s="95"/>
      <c r="Z682" s="98">
        <f>+Z681+Z680</f>
        <v>0</v>
      </c>
      <c r="AA682" s="1"/>
      <c r="AB682" s="1"/>
      <c r="AC682" s="21">
        <f>+AC681+AC680</f>
        <v>0</v>
      </c>
      <c r="AD682" s="1"/>
      <c r="AE682" s="1"/>
      <c r="AF682" s="21">
        <f>+AF681+AF680</f>
        <v>0</v>
      </c>
      <c r="AG682" s="1"/>
      <c r="AH682" s="1"/>
      <c r="AI682" s="21">
        <f>+AI681+AI680</f>
        <v>0</v>
      </c>
      <c r="AJ682" s="1"/>
      <c r="AK682" s="1"/>
      <c r="AL682" s="21">
        <f>+AL681+AL680</f>
        <v>0</v>
      </c>
      <c r="AM682" s="1"/>
      <c r="AN682" s="1"/>
      <c r="AO682" s="21">
        <f>+AO681+AO680</f>
        <v>0</v>
      </c>
      <c r="AP682" s="1"/>
      <c r="AQ682" s="1"/>
      <c r="AR682" s="21">
        <f>+AR681+AR680</f>
        <v>0</v>
      </c>
      <c r="AS682" s="1"/>
      <c r="AT682" s="1"/>
      <c r="AU682" s="21">
        <f>+AU681+AU680</f>
        <v>0</v>
      </c>
      <c r="AV682" s="10"/>
      <c r="AW682" s="1"/>
      <c r="AX682" s="21">
        <f>+AX681+AX680</f>
        <v>0</v>
      </c>
      <c r="AY682" s="1"/>
      <c r="AZ682" s="1"/>
      <c r="BA682" s="21">
        <f>+BA681+BA680</f>
        <v>0</v>
      </c>
      <c r="BH682" s="1">
        <f t="shared" si="364"/>
        <v>0</v>
      </c>
    </row>
    <row r="683" spans="1:60" s="61" customFormat="1" ht="14.25" hidden="1" outlineLevel="1">
      <c r="A683" s="61" t="s">
        <v>339</v>
      </c>
      <c r="B683" s="107" t="s">
        <v>340</v>
      </c>
      <c r="C683" s="107"/>
      <c r="D683" s="107"/>
      <c r="E683" s="108">
        <f>ROUND(AC683,round_as_displayed)</f>
        <v>0</v>
      </c>
      <c r="F683" s="107"/>
      <c r="G683" s="107"/>
      <c r="H683" s="108">
        <f>ROUND(AF683,round_as_displayed)</f>
        <v>6547</v>
      </c>
      <c r="I683" s="107"/>
      <c r="J683" s="107"/>
      <c r="K683" s="108">
        <f>ROUND(AI683,round_as_displayed)</f>
        <v>0</v>
      </c>
      <c r="L683" s="107"/>
      <c r="M683" s="107"/>
      <c r="N683" s="108">
        <f>ROUND(AL683,round_as_displayed)</f>
        <v>0</v>
      </c>
      <c r="O683" s="107"/>
      <c r="P683" s="107"/>
      <c r="Q683" s="108">
        <f>E683+H683+K683+N683</f>
        <v>6547</v>
      </c>
      <c r="R683" s="107"/>
      <c r="S683" s="107"/>
      <c r="T683" s="108">
        <f>ROUND(AR683,round_as_displayed)</f>
        <v>6547</v>
      </c>
      <c r="U683" s="107"/>
      <c r="V683" s="107"/>
      <c r="W683" s="108">
        <f>ROUND(AU683,round_as_displayed)</f>
        <v>0</v>
      </c>
      <c r="X683" s="107"/>
      <c r="Y683" s="107"/>
      <c r="Z683" s="108">
        <f>ROUND(AX683,round_as_displayed)</f>
        <v>0</v>
      </c>
      <c r="AC683" s="61">
        <v>0</v>
      </c>
      <c r="AF683" s="61">
        <v>6547.45</v>
      </c>
      <c r="AI683" s="61">
        <v>0</v>
      </c>
      <c r="AO683" s="61">
        <f>AC683+AF683+AI683+AL683</f>
        <v>6547.45</v>
      </c>
      <c r="AR683" s="61">
        <v>6547.45</v>
      </c>
      <c r="AU683" s="61">
        <v>0</v>
      </c>
      <c r="AX683" s="61">
        <v>0</v>
      </c>
      <c r="BA683" s="61">
        <f>AR683+AU683+AX683</f>
        <v>6547.45</v>
      </c>
      <c r="BC683" s="61">
        <v>0</v>
      </c>
      <c r="BD683" s="63">
        <v>0</v>
      </c>
      <c r="BE683" s="63"/>
      <c r="BF683" s="61" t="b">
        <f>IF(AND(AC683=0,AF683=0,AI683=0,AL683=0),TRUE,FALSE)</f>
        <v>0</v>
      </c>
      <c r="BH683" s="1">
        <f t="shared" si="364"/>
        <v>0</v>
      </c>
    </row>
    <row r="684" spans="1:60" ht="15" customHeight="1" collapsed="1">
      <c r="A684" s="1" t="s">
        <v>764</v>
      </c>
      <c r="B684" s="96" t="s">
        <v>765</v>
      </c>
      <c r="C684" s="95" t="s">
        <v>508</v>
      </c>
      <c r="D684" s="95"/>
      <c r="E684" s="98">
        <f t="shared" si="353"/>
        <v>0</v>
      </c>
      <c r="F684" s="95"/>
      <c r="G684" s="95"/>
      <c r="H684" s="98">
        <f t="shared" si="354"/>
        <v>6547</v>
      </c>
      <c r="I684" s="95"/>
      <c r="J684" s="95"/>
      <c r="K684" s="98">
        <f t="shared" si="355"/>
        <v>0</v>
      </c>
      <c r="L684" s="95"/>
      <c r="M684" s="95"/>
      <c r="N684" s="98">
        <f t="shared" si="356"/>
        <v>0</v>
      </c>
      <c r="O684" s="95"/>
      <c r="P684" s="95"/>
      <c r="Q684" s="99">
        <f t="shared" si="357"/>
        <v>6547</v>
      </c>
      <c r="R684" s="95"/>
      <c r="S684" s="95"/>
      <c r="T684" s="98">
        <f t="shared" si="358"/>
        <v>6547</v>
      </c>
      <c r="U684" s="95"/>
      <c r="V684" s="95"/>
      <c r="W684" s="98">
        <f t="shared" si="359"/>
        <v>0</v>
      </c>
      <c r="X684" s="92"/>
      <c r="Y684" s="95"/>
      <c r="Z684" s="98">
        <f t="shared" si="360"/>
        <v>0</v>
      </c>
      <c r="AA684" s="1"/>
      <c r="AB684" s="1"/>
      <c r="AC684" s="18">
        <v>0</v>
      </c>
      <c r="AD684" s="1"/>
      <c r="AE684" s="1"/>
      <c r="AF684" s="18">
        <v>6547.45</v>
      </c>
      <c r="AG684" s="1"/>
      <c r="AH684" s="1"/>
      <c r="AI684" s="18">
        <v>0</v>
      </c>
      <c r="AJ684" s="1"/>
      <c r="AK684" s="1"/>
      <c r="AL684" s="26">
        <f t="shared" si="361"/>
        <v>0</v>
      </c>
      <c r="AM684" s="1"/>
      <c r="AN684" s="1"/>
      <c r="AO684" s="26">
        <f t="shared" si="362"/>
        <v>6547.45</v>
      </c>
      <c r="AP684" s="1"/>
      <c r="AQ684" s="1"/>
      <c r="AR684" s="19">
        <v>6547.45</v>
      </c>
      <c r="AS684" s="1"/>
      <c r="AT684" s="1"/>
      <c r="AU684" s="18">
        <v>0</v>
      </c>
      <c r="AV684" s="10"/>
      <c r="AW684" s="1"/>
      <c r="AX684" s="18">
        <v>0</v>
      </c>
      <c r="AY684" s="1"/>
      <c r="AZ684" s="1"/>
      <c r="BA684" s="30">
        <f t="shared" si="363"/>
        <v>6547.45</v>
      </c>
      <c r="BC684" s="1">
        <v>0</v>
      </c>
      <c r="BD684" s="1">
        <v>0</v>
      </c>
      <c r="BF684" s="1" t="b">
        <f t="shared" si="365"/>
        <v>0</v>
      </c>
      <c r="BH684" s="1">
        <f t="shared" si="364"/>
        <v>0</v>
      </c>
    </row>
    <row r="685" spans="1:60" ht="15" customHeight="1" hidden="1">
      <c r="A685" s="1" t="s">
        <v>70</v>
      </c>
      <c r="B685" s="96" t="s">
        <v>69</v>
      </c>
      <c r="C685" s="95" t="s">
        <v>508</v>
      </c>
      <c r="D685" s="95"/>
      <c r="E685" s="98">
        <f t="shared" si="353"/>
        <v>0</v>
      </c>
      <c r="F685" s="95"/>
      <c r="G685" s="95"/>
      <c r="H685" s="98">
        <f t="shared" si="354"/>
        <v>0</v>
      </c>
      <c r="I685" s="95"/>
      <c r="J685" s="95"/>
      <c r="K685" s="98">
        <f t="shared" si="355"/>
        <v>0</v>
      </c>
      <c r="L685" s="95"/>
      <c r="M685" s="95"/>
      <c r="N685" s="98">
        <f t="shared" si="356"/>
        <v>0</v>
      </c>
      <c r="O685" s="95"/>
      <c r="P685" s="95"/>
      <c r="Q685" s="99">
        <f t="shared" si="357"/>
        <v>0</v>
      </c>
      <c r="R685" s="95"/>
      <c r="S685" s="95"/>
      <c r="T685" s="98">
        <f t="shared" si="358"/>
        <v>0</v>
      </c>
      <c r="U685" s="95"/>
      <c r="V685" s="95"/>
      <c r="W685" s="98">
        <f t="shared" si="359"/>
        <v>0</v>
      </c>
      <c r="X685" s="92"/>
      <c r="Y685" s="95"/>
      <c r="Z685" s="98">
        <f t="shared" si="360"/>
        <v>0</v>
      </c>
      <c r="AA685" s="1"/>
      <c r="AB685" s="1"/>
      <c r="AC685" s="18">
        <v>0</v>
      </c>
      <c r="AD685" s="1"/>
      <c r="AE685" s="1"/>
      <c r="AF685" s="18">
        <v>0</v>
      </c>
      <c r="AG685" s="1"/>
      <c r="AH685" s="1"/>
      <c r="AI685" s="18">
        <v>0</v>
      </c>
      <c r="AJ685" s="1"/>
      <c r="AK685" s="1"/>
      <c r="AL685" s="26">
        <f t="shared" si="361"/>
        <v>0</v>
      </c>
      <c r="AM685" s="1"/>
      <c r="AN685" s="1"/>
      <c r="AO685" s="26">
        <f t="shared" si="362"/>
        <v>0</v>
      </c>
      <c r="AP685" s="1"/>
      <c r="AQ685" s="1"/>
      <c r="AR685" s="19">
        <v>0</v>
      </c>
      <c r="AS685" s="1"/>
      <c r="AT685" s="1"/>
      <c r="AU685" s="18">
        <v>0</v>
      </c>
      <c r="AV685" s="10"/>
      <c r="AW685" s="1"/>
      <c r="AX685" s="18">
        <v>0</v>
      </c>
      <c r="AY685" s="1"/>
      <c r="AZ685" s="1"/>
      <c r="BA685" s="30">
        <f t="shared" si="363"/>
        <v>0</v>
      </c>
      <c r="BC685" s="1">
        <v>0</v>
      </c>
      <c r="BD685" s="1">
        <v>0</v>
      </c>
      <c r="BF685" s="1" t="b">
        <f t="shared" si="365"/>
        <v>1</v>
      </c>
      <c r="BH685" s="1">
        <f t="shared" si="364"/>
        <v>0</v>
      </c>
    </row>
    <row r="686" spans="1:60" ht="15" customHeight="1" hidden="1">
      <c r="A686" s="1" t="s">
        <v>68</v>
      </c>
      <c r="B686" s="96" t="s">
        <v>67</v>
      </c>
      <c r="C686" s="95" t="s">
        <v>508</v>
      </c>
      <c r="D686" s="95"/>
      <c r="E686" s="98">
        <f>ROUND(AC686,round_as_displayed)</f>
        <v>0</v>
      </c>
      <c r="F686" s="95"/>
      <c r="G686" s="95"/>
      <c r="H686" s="98">
        <f>ROUND(AF686,round_as_displayed)</f>
        <v>0</v>
      </c>
      <c r="I686" s="95"/>
      <c r="J686" s="95"/>
      <c r="K686" s="98">
        <f>ROUND(AI686,round_as_displayed)</f>
        <v>0</v>
      </c>
      <c r="L686" s="95"/>
      <c r="M686" s="95"/>
      <c r="N686" s="98">
        <f>ROUND(AL686,round_as_displayed)</f>
        <v>0</v>
      </c>
      <c r="O686" s="95"/>
      <c r="P686" s="95"/>
      <c r="Q686" s="99">
        <f>E686+H686+K686+N686</f>
        <v>0</v>
      </c>
      <c r="R686" s="95"/>
      <c r="S686" s="95"/>
      <c r="T686" s="98">
        <f>ROUND(AR686,round_as_displayed)</f>
        <v>0</v>
      </c>
      <c r="U686" s="95"/>
      <c r="V686" s="95"/>
      <c r="W686" s="98">
        <f>ROUND(AU686,round_as_displayed)</f>
        <v>0</v>
      </c>
      <c r="X686" s="92"/>
      <c r="Y686" s="95"/>
      <c r="Z686" s="98">
        <f>ROUND(AX686,round_as_displayed)</f>
        <v>0</v>
      </c>
      <c r="AA686" s="1"/>
      <c r="AB686" s="1"/>
      <c r="AC686" s="18">
        <v>0</v>
      </c>
      <c r="AD686" s="1"/>
      <c r="AE686" s="1"/>
      <c r="AF686" s="18">
        <v>0</v>
      </c>
      <c r="AG686" s="1"/>
      <c r="AH686" s="1"/>
      <c r="AI686" s="18">
        <v>0</v>
      </c>
      <c r="AJ686" s="1"/>
      <c r="AK686" s="1"/>
      <c r="AL686" s="26">
        <f>BC686</f>
        <v>0</v>
      </c>
      <c r="AM686" s="1"/>
      <c r="AN686" s="1"/>
      <c r="AO686" s="26">
        <f>AC686+AF686+AI686+AL686</f>
        <v>0</v>
      </c>
      <c r="AP686" s="1"/>
      <c r="AQ686" s="1"/>
      <c r="AR686" s="19">
        <v>0</v>
      </c>
      <c r="AS686" s="1"/>
      <c r="AT686" s="1"/>
      <c r="AU686" s="18">
        <v>0</v>
      </c>
      <c r="AV686" s="10"/>
      <c r="AW686" s="1"/>
      <c r="AX686" s="18">
        <v>0</v>
      </c>
      <c r="AY686" s="1"/>
      <c r="AZ686" s="1"/>
      <c r="BA686" s="30">
        <f>AR686+AU686+AX686</f>
        <v>0</v>
      </c>
      <c r="BC686" s="1">
        <v>0</v>
      </c>
      <c r="BD686" s="1">
        <v>0</v>
      </c>
      <c r="BF686" s="1" t="b">
        <f>IF(AND(AC686=0,AF686=0,AI686=0,AL686=0),TRUE,FALSE)</f>
        <v>1</v>
      </c>
      <c r="BH686" s="1">
        <f t="shared" si="364"/>
        <v>0</v>
      </c>
    </row>
    <row r="687" spans="1:60" ht="15" customHeight="1" hidden="1">
      <c r="A687" s="1" t="s">
        <v>766</v>
      </c>
      <c r="B687" s="96" t="s">
        <v>767</v>
      </c>
      <c r="C687" s="95" t="s">
        <v>508</v>
      </c>
      <c r="D687" s="95"/>
      <c r="E687" s="98">
        <f t="shared" si="353"/>
        <v>0</v>
      </c>
      <c r="F687" s="95"/>
      <c r="G687" s="95"/>
      <c r="H687" s="98">
        <f t="shared" si="354"/>
        <v>0</v>
      </c>
      <c r="I687" s="95"/>
      <c r="J687" s="95"/>
      <c r="K687" s="98">
        <f t="shared" si="355"/>
        <v>0</v>
      </c>
      <c r="L687" s="95"/>
      <c r="M687" s="95"/>
      <c r="N687" s="98">
        <f t="shared" si="356"/>
        <v>0</v>
      </c>
      <c r="O687" s="95"/>
      <c r="P687" s="95"/>
      <c r="Q687" s="99">
        <f t="shared" si="357"/>
        <v>0</v>
      </c>
      <c r="R687" s="95"/>
      <c r="S687" s="95"/>
      <c r="T687" s="98">
        <f t="shared" si="358"/>
        <v>0</v>
      </c>
      <c r="U687" s="95"/>
      <c r="V687" s="95"/>
      <c r="W687" s="98">
        <f t="shared" si="359"/>
        <v>0</v>
      </c>
      <c r="X687" s="92"/>
      <c r="Y687" s="95"/>
      <c r="Z687" s="98">
        <f t="shared" si="360"/>
        <v>0</v>
      </c>
      <c r="AA687" s="1"/>
      <c r="AB687" s="1"/>
      <c r="AC687" s="18">
        <v>0</v>
      </c>
      <c r="AD687" s="1"/>
      <c r="AE687" s="1"/>
      <c r="AF687" s="18">
        <v>0</v>
      </c>
      <c r="AG687" s="1"/>
      <c r="AH687" s="1"/>
      <c r="AI687" s="18">
        <v>0</v>
      </c>
      <c r="AJ687" s="1"/>
      <c r="AK687" s="1"/>
      <c r="AL687" s="26">
        <f t="shared" si="361"/>
        <v>0</v>
      </c>
      <c r="AM687" s="1"/>
      <c r="AN687" s="1"/>
      <c r="AO687" s="26">
        <f t="shared" si="362"/>
        <v>0</v>
      </c>
      <c r="AP687" s="1"/>
      <c r="AQ687" s="1"/>
      <c r="AR687" s="19">
        <v>0</v>
      </c>
      <c r="AS687" s="1"/>
      <c r="AT687" s="1"/>
      <c r="AU687" s="18">
        <v>0</v>
      </c>
      <c r="AV687" s="10"/>
      <c r="AW687" s="1"/>
      <c r="AX687" s="18">
        <v>0</v>
      </c>
      <c r="AY687" s="1"/>
      <c r="AZ687" s="1"/>
      <c r="BA687" s="30">
        <f t="shared" si="363"/>
        <v>0</v>
      </c>
      <c r="BC687" s="1">
        <v>0</v>
      </c>
      <c r="BD687" s="1">
        <v>0</v>
      </c>
      <c r="BF687" s="1" t="b">
        <f t="shared" si="365"/>
        <v>1</v>
      </c>
      <c r="BH687" s="1">
        <f t="shared" si="364"/>
        <v>0</v>
      </c>
    </row>
    <row r="688" spans="1:60" ht="15" customHeight="1" hidden="1">
      <c r="A688" s="1" t="s">
        <v>768</v>
      </c>
      <c r="B688" s="96" t="s">
        <v>769</v>
      </c>
      <c r="C688" s="95" t="s">
        <v>508</v>
      </c>
      <c r="D688" s="95"/>
      <c r="E688" s="98">
        <f t="shared" si="353"/>
        <v>0</v>
      </c>
      <c r="F688" s="95"/>
      <c r="G688" s="95"/>
      <c r="H688" s="98">
        <f t="shared" si="354"/>
        <v>0</v>
      </c>
      <c r="I688" s="95"/>
      <c r="J688" s="95"/>
      <c r="K688" s="98">
        <f t="shared" si="355"/>
        <v>0</v>
      </c>
      <c r="L688" s="95"/>
      <c r="M688" s="95"/>
      <c r="N688" s="98">
        <f t="shared" si="356"/>
        <v>0</v>
      </c>
      <c r="O688" s="95"/>
      <c r="P688" s="95"/>
      <c r="Q688" s="99">
        <f t="shared" si="357"/>
        <v>0</v>
      </c>
      <c r="R688" s="95"/>
      <c r="S688" s="95"/>
      <c r="T688" s="98">
        <f t="shared" si="358"/>
        <v>0</v>
      </c>
      <c r="U688" s="95"/>
      <c r="V688" s="95"/>
      <c r="W688" s="98">
        <f t="shared" si="359"/>
        <v>0</v>
      </c>
      <c r="X688" s="92"/>
      <c r="Y688" s="95"/>
      <c r="Z688" s="98">
        <f t="shared" si="360"/>
        <v>0</v>
      </c>
      <c r="AA688" s="1"/>
      <c r="AB688" s="1"/>
      <c r="AC688" s="18">
        <v>0</v>
      </c>
      <c r="AD688" s="1"/>
      <c r="AE688" s="1"/>
      <c r="AF688" s="18">
        <v>0</v>
      </c>
      <c r="AG688" s="1"/>
      <c r="AH688" s="1"/>
      <c r="AI688" s="18">
        <v>0</v>
      </c>
      <c r="AJ688" s="1"/>
      <c r="AK688" s="1"/>
      <c r="AL688" s="26">
        <f t="shared" si="361"/>
        <v>0</v>
      </c>
      <c r="AM688" s="1"/>
      <c r="AN688" s="1"/>
      <c r="AO688" s="26">
        <f t="shared" si="362"/>
        <v>0</v>
      </c>
      <c r="AP688" s="1"/>
      <c r="AQ688" s="1"/>
      <c r="AR688" s="19">
        <v>0</v>
      </c>
      <c r="AS688" s="1"/>
      <c r="AT688" s="1"/>
      <c r="AU688" s="18">
        <v>0</v>
      </c>
      <c r="AV688" s="10"/>
      <c r="AW688" s="1"/>
      <c r="AX688" s="18">
        <v>0</v>
      </c>
      <c r="AY688" s="1"/>
      <c r="AZ688" s="1"/>
      <c r="BA688" s="30">
        <f t="shared" si="363"/>
        <v>0</v>
      </c>
      <c r="BC688" s="1">
        <v>0</v>
      </c>
      <c r="BD688" s="1">
        <v>0</v>
      </c>
      <c r="BF688" s="1" t="b">
        <f t="shared" si="365"/>
        <v>1</v>
      </c>
      <c r="BH688" s="1">
        <f t="shared" si="364"/>
        <v>0</v>
      </c>
    </row>
    <row r="689" spans="1:60" ht="15" customHeight="1" hidden="1">
      <c r="A689" s="1" t="s">
        <v>770</v>
      </c>
      <c r="B689" s="96" t="s">
        <v>771</v>
      </c>
      <c r="C689" s="95" t="s">
        <v>508</v>
      </c>
      <c r="D689" s="95"/>
      <c r="E689" s="98">
        <f t="shared" si="353"/>
        <v>0</v>
      </c>
      <c r="F689" s="95"/>
      <c r="G689" s="95"/>
      <c r="H689" s="98">
        <f t="shared" si="354"/>
        <v>0</v>
      </c>
      <c r="I689" s="95"/>
      <c r="J689" s="95"/>
      <c r="K689" s="98">
        <f t="shared" si="355"/>
        <v>0</v>
      </c>
      <c r="L689" s="95"/>
      <c r="M689" s="95"/>
      <c r="N689" s="98">
        <f t="shared" si="356"/>
        <v>0</v>
      </c>
      <c r="O689" s="95"/>
      <c r="P689" s="95"/>
      <c r="Q689" s="99">
        <f t="shared" si="357"/>
        <v>0</v>
      </c>
      <c r="R689" s="95"/>
      <c r="S689" s="95"/>
      <c r="T689" s="98">
        <f t="shared" si="358"/>
        <v>0</v>
      </c>
      <c r="U689" s="95"/>
      <c r="V689" s="95"/>
      <c r="W689" s="98">
        <f t="shared" si="359"/>
        <v>0</v>
      </c>
      <c r="X689" s="92"/>
      <c r="Y689" s="95"/>
      <c r="Z689" s="98">
        <f t="shared" si="360"/>
        <v>0</v>
      </c>
      <c r="AA689" s="1"/>
      <c r="AB689" s="1"/>
      <c r="AC689" s="18">
        <v>0</v>
      </c>
      <c r="AD689" s="1"/>
      <c r="AE689" s="1"/>
      <c r="AF689" s="18">
        <v>0</v>
      </c>
      <c r="AG689" s="1"/>
      <c r="AH689" s="1"/>
      <c r="AI689" s="18">
        <v>0</v>
      </c>
      <c r="AJ689" s="1"/>
      <c r="AK689" s="1"/>
      <c r="AL689" s="26">
        <f t="shared" si="361"/>
        <v>0</v>
      </c>
      <c r="AM689" s="1"/>
      <c r="AN689" s="1"/>
      <c r="AO689" s="26">
        <f t="shared" si="362"/>
        <v>0</v>
      </c>
      <c r="AP689" s="1"/>
      <c r="AQ689" s="1"/>
      <c r="AR689" s="19">
        <v>0</v>
      </c>
      <c r="AS689" s="1"/>
      <c r="AT689" s="1"/>
      <c r="AU689" s="18">
        <v>0</v>
      </c>
      <c r="AV689" s="10"/>
      <c r="AW689" s="1"/>
      <c r="AX689" s="18">
        <v>0</v>
      </c>
      <c r="AY689" s="1"/>
      <c r="AZ689" s="1"/>
      <c r="BA689" s="30">
        <f t="shared" si="363"/>
        <v>0</v>
      </c>
      <c r="BC689" s="1">
        <v>0</v>
      </c>
      <c r="BD689" s="1">
        <v>0</v>
      </c>
      <c r="BF689" s="1" t="b">
        <f t="shared" si="365"/>
        <v>1</v>
      </c>
      <c r="BH689" s="1">
        <f t="shared" si="364"/>
        <v>0</v>
      </c>
    </row>
    <row r="690" spans="1:60" ht="15" customHeight="1" hidden="1">
      <c r="A690" s="1" t="s">
        <v>772</v>
      </c>
      <c r="B690" s="96" t="s">
        <v>773</v>
      </c>
      <c r="C690" s="95" t="s">
        <v>508</v>
      </c>
      <c r="D690" s="95"/>
      <c r="E690" s="98">
        <f t="shared" si="353"/>
        <v>0</v>
      </c>
      <c r="F690" s="95"/>
      <c r="G690" s="95"/>
      <c r="H690" s="98">
        <f t="shared" si="354"/>
        <v>0</v>
      </c>
      <c r="I690" s="95"/>
      <c r="J690" s="95"/>
      <c r="K690" s="98">
        <f t="shared" si="355"/>
        <v>0</v>
      </c>
      <c r="L690" s="95"/>
      <c r="M690" s="95"/>
      <c r="N690" s="98">
        <f t="shared" si="356"/>
        <v>0</v>
      </c>
      <c r="O690" s="95"/>
      <c r="P690" s="95"/>
      <c r="Q690" s="99">
        <f t="shared" si="357"/>
        <v>0</v>
      </c>
      <c r="R690" s="95"/>
      <c r="S690" s="95"/>
      <c r="T690" s="98">
        <f t="shared" si="358"/>
        <v>0</v>
      </c>
      <c r="U690" s="95"/>
      <c r="V690" s="95"/>
      <c r="W690" s="98">
        <f t="shared" si="359"/>
        <v>0</v>
      </c>
      <c r="X690" s="92"/>
      <c r="Y690" s="95"/>
      <c r="Z690" s="98">
        <f t="shared" si="360"/>
        <v>0</v>
      </c>
      <c r="AA690" s="1"/>
      <c r="AB690" s="1"/>
      <c r="AC690" s="18">
        <v>0</v>
      </c>
      <c r="AD690" s="1"/>
      <c r="AE690" s="1"/>
      <c r="AF690" s="18">
        <v>0</v>
      </c>
      <c r="AG690" s="1"/>
      <c r="AH690" s="1"/>
      <c r="AI690" s="18">
        <v>0</v>
      </c>
      <c r="AJ690" s="1"/>
      <c r="AK690" s="1"/>
      <c r="AL690" s="26">
        <f t="shared" si="361"/>
        <v>0</v>
      </c>
      <c r="AM690" s="1"/>
      <c r="AN690" s="1"/>
      <c r="AO690" s="26">
        <f t="shared" si="362"/>
        <v>0</v>
      </c>
      <c r="AP690" s="1"/>
      <c r="AQ690" s="1"/>
      <c r="AR690" s="19">
        <v>0</v>
      </c>
      <c r="AS690" s="1"/>
      <c r="AT690" s="1"/>
      <c r="AU690" s="18">
        <v>0</v>
      </c>
      <c r="AV690" s="10"/>
      <c r="AW690" s="1"/>
      <c r="AX690" s="18">
        <v>0</v>
      </c>
      <c r="AY690" s="1"/>
      <c r="AZ690" s="1"/>
      <c r="BA690" s="30">
        <f t="shared" si="363"/>
        <v>0</v>
      </c>
      <c r="BC690" s="1">
        <v>0</v>
      </c>
      <c r="BD690" s="1">
        <v>0</v>
      </c>
      <c r="BF690" s="1" t="b">
        <f t="shared" si="365"/>
        <v>1</v>
      </c>
      <c r="BH690" s="1">
        <f t="shared" si="364"/>
        <v>0</v>
      </c>
    </row>
    <row r="691" spans="1:60" ht="15" customHeight="1" hidden="1">
      <c r="A691" s="1" t="s">
        <v>774</v>
      </c>
      <c r="B691" s="96"/>
      <c r="C691" s="95"/>
      <c r="D691" s="95"/>
      <c r="E691" s="98">
        <f t="shared" si="353"/>
        <v>0</v>
      </c>
      <c r="F691" s="95"/>
      <c r="G691" s="95"/>
      <c r="H691" s="98">
        <f t="shared" si="354"/>
        <v>0</v>
      </c>
      <c r="I691" s="95"/>
      <c r="J691" s="95"/>
      <c r="K691" s="98">
        <f t="shared" si="355"/>
        <v>0</v>
      </c>
      <c r="L691" s="95"/>
      <c r="M691" s="95"/>
      <c r="N691" s="98">
        <f t="shared" si="356"/>
        <v>0</v>
      </c>
      <c r="O691" s="95"/>
      <c r="P691" s="95"/>
      <c r="Q691" s="99">
        <f t="shared" si="357"/>
        <v>0</v>
      </c>
      <c r="R691" s="95"/>
      <c r="S691" s="95"/>
      <c r="T691" s="98">
        <f t="shared" si="358"/>
        <v>0</v>
      </c>
      <c r="U691" s="95"/>
      <c r="V691" s="95"/>
      <c r="W691" s="98">
        <f t="shared" si="359"/>
        <v>0</v>
      </c>
      <c r="X691" s="92"/>
      <c r="Y691" s="95"/>
      <c r="Z691" s="98">
        <f t="shared" si="360"/>
        <v>0</v>
      </c>
      <c r="AA691" s="1"/>
      <c r="AB691" s="1"/>
      <c r="AC691" s="18">
        <v>0</v>
      </c>
      <c r="AD691" s="1"/>
      <c r="AE691" s="1"/>
      <c r="AF691" s="18">
        <v>0</v>
      </c>
      <c r="AG691" s="1"/>
      <c r="AH691" s="1"/>
      <c r="AI691" s="18">
        <v>0</v>
      </c>
      <c r="AJ691" s="1"/>
      <c r="AK691" s="1"/>
      <c r="AL691" s="26">
        <f t="shared" si="361"/>
        <v>0</v>
      </c>
      <c r="AM691" s="1"/>
      <c r="AN691" s="1"/>
      <c r="AO691" s="26">
        <f t="shared" si="362"/>
        <v>0</v>
      </c>
      <c r="AP691" s="1"/>
      <c r="AQ691" s="1"/>
      <c r="AR691" s="19">
        <v>0</v>
      </c>
      <c r="AS691" s="1"/>
      <c r="AT691" s="1"/>
      <c r="AU691" s="18">
        <v>0</v>
      </c>
      <c r="AV691" s="10"/>
      <c r="AW691" s="1"/>
      <c r="AX691" s="18">
        <v>0</v>
      </c>
      <c r="AY691" s="1"/>
      <c r="AZ691" s="1"/>
      <c r="BA691" s="30">
        <f t="shared" si="363"/>
        <v>0</v>
      </c>
      <c r="BC691" s="1">
        <v>0</v>
      </c>
      <c r="BD691" s="1">
        <v>0</v>
      </c>
      <c r="BF691" s="1" t="b">
        <f t="shared" si="365"/>
        <v>1</v>
      </c>
      <c r="BH691" s="1">
        <f t="shared" si="364"/>
        <v>0</v>
      </c>
    </row>
    <row r="692" spans="1:60" ht="15" customHeight="1" hidden="1">
      <c r="A692" s="1" t="s">
        <v>775</v>
      </c>
      <c r="B692" s="96" t="s">
        <v>776</v>
      </c>
      <c r="C692" s="95" t="s">
        <v>508</v>
      </c>
      <c r="D692" s="95"/>
      <c r="E692" s="98">
        <f t="shared" si="353"/>
        <v>0</v>
      </c>
      <c r="F692" s="95"/>
      <c r="G692" s="95"/>
      <c r="H692" s="98">
        <f t="shared" si="354"/>
        <v>0</v>
      </c>
      <c r="I692" s="95"/>
      <c r="J692" s="95"/>
      <c r="K692" s="98">
        <f t="shared" si="355"/>
        <v>0</v>
      </c>
      <c r="L692" s="95"/>
      <c r="M692" s="95"/>
      <c r="N692" s="98">
        <f t="shared" si="356"/>
        <v>0</v>
      </c>
      <c r="O692" s="95"/>
      <c r="P692" s="95"/>
      <c r="Q692" s="99">
        <f t="shared" si="357"/>
        <v>0</v>
      </c>
      <c r="R692" s="95"/>
      <c r="S692" s="95"/>
      <c r="T692" s="98">
        <f t="shared" si="358"/>
        <v>0</v>
      </c>
      <c r="U692" s="95"/>
      <c r="V692" s="95"/>
      <c r="W692" s="98">
        <f t="shared" si="359"/>
        <v>0</v>
      </c>
      <c r="X692" s="92"/>
      <c r="Y692" s="95"/>
      <c r="Z692" s="98">
        <f t="shared" si="360"/>
        <v>0</v>
      </c>
      <c r="AA692" s="1"/>
      <c r="AB692" s="1"/>
      <c r="AC692" s="18">
        <v>0</v>
      </c>
      <c r="AD692" s="1"/>
      <c r="AE692" s="1"/>
      <c r="AF692" s="18">
        <v>0</v>
      </c>
      <c r="AG692" s="1"/>
      <c r="AH692" s="1"/>
      <c r="AI692" s="18">
        <v>0</v>
      </c>
      <c r="AJ692" s="1"/>
      <c r="AK692" s="1"/>
      <c r="AL692" s="26">
        <f t="shared" si="361"/>
        <v>0</v>
      </c>
      <c r="AM692" s="1"/>
      <c r="AN692" s="1"/>
      <c r="AO692" s="26">
        <f t="shared" si="362"/>
        <v>0</v>
      </c>
      <c r="AP692" s="1"/>
      <c r="AQ692" s="1"/>
      <c r="AR692" s="19">
        <v>0</v>
      </c>
      <c r="AS692" s="1"/>
      <c r="AT692" s="1"/>
      <c r="AU692" s="18">
        <v>0</v>
      </c>
      <c r="AV692" s="10"/>
      <c r="AW692" s="1"/>
      <c r="AX692" s="18">
        <v>0</v>
      </c>
      <c r="AY692" s="1"/>
      <c r="AZ692" s="1"/>
      <c r="BA692" s="30">
        <f t="shared" si="363"/>
        <v>0</v>
      </c>
      <c r="BC692" s="1">
        <v>0</v>
      </c>
      <c r="BD692" s="1">
        <v>0</v>
      </c>
      <c r="BF692" s="1" t="b">
        <f t="shared" si="365"/>
        <v>1</v>
      </c>
      <c r="BH692" s="1">
        <f t="shared" si="364"/>
        <v>0</v>
      </c>
    </row>
    <row r="693" spans="1:60" ht="15" customHeight="1" hidden="1">
      <c r="A693" s="1" t="s">
        <v>777</v>
      </c>
      <c r="B693" s="96" t="s">
        <v>463</v>
      </c>
      <c r="C693" s="95" t="s">
        <v>508</v>
      </c>
      <c r="D693" s="95"/>
      <c r="E693" s="98">
        <f t="shared" si="353"/>
        <v>0</v>
      </c>
      <c r="F693" s="95"/>
      <c r="G693" s="95"/>
      <c r="H693" s="98">
        <f t="shared" si="354"/>
        <v>0</v>
      </c>
      <c r="I693" s="95"/>
      <c r="J693" s="95"/>
      <c r="K693" s="98">
        <f t="shared" si="355"/>
        <v>0</v>
      </c>
      <c r="L693" s="95"/>
      <c r="M693" s="95"/>
      <c r="N693" s="98">
        <f t="shared" si="356"/>
        <v>0</v>
      </c>
      <c r="O693" s="95"/>
      <c r="P693" s="95"/>
      <c r="Q693" s="99">
        <f t="shared" si="357"/>
        <v>0</v>
      </c>
      <c r="R693" s="95"/>
      <c r="S693" s="95"/>
      <c r="T693" s="98">
        <f t="shared" si="358"/>
        <v>0</v>
      </c>
      <c r="U693" s="95"/>
      <c r="V693" s="95"/>
      <c r="W693" s="98">
        <f t="shared" si="359"/>
        <v>0</v>
      </c>
      <c r="X693" s="92"/>
      <c r="Y693" s="95"/>
      <c r="Z693" s="98">
        <f t="shared" si="360"/>
        <v>0</v>
      </c>
      <c r="AA693" s="1"/>
      <c r="AB693" s="1"/>
      <c r="AC693" s="18">
        <v>0</v>
      </c>
      <c r="AD693" s="1"/>
      <c r="AE693" s="1"/>
      <c r="AF693" s="18">
        <v>0</v>
      </c>
      <c r="AG693" s="1"/>
      <c r="AH693" s="1"/>
      <c r="AI693" s="18">
        <v>0</v>
      </c>
      <c r="AJ693" s="1"/>
      <c r="AK693" s="1"/>
      <c r="AL693" s="26">
        <f t="shared" si="361"/>
        <v>0</v>
      </c>
      <c r="AM693" s="1"/>
      <c r="AN693" s="1"/>
      <c r="AO693" s="26">
        <f t="shared" si="362"/>
        <v>0</v>
      </c>
      <c r="AP693" s="1"/>
      <c r="AQ693" s="1"/>
      <c r="AR693" s="19">
        <v>0</v>
      </c>
      <c r="AS693" s="1"/>
      <c r="AT693" s="1"/>
      <c r="AU693" s="18">
        <v>0</v>
      </c>
      <c r="AV693" s="10"/>
      <c r="AW693" s="1"/>
      <c r="AX693" s="18">
        <v>0</v>
      </c>
      <c r="AY693" s="1"/>
      <c r="AZ693" s="1"/>
      <c r="BA693" s="30">
        <f t="shared" si="363"/>
        <v>0</v>
      </c>
      <c r="BC693" s="1">
        <v>0</v>
      </c>
      <c r="BD693" s="1">
        <v>0</v>
      </c>
      <c r="BF693" s="1" t="b">
        <f t="shared" si="365"/>
        <v>1</v>
      </c>
      <c r="BH693" s="1">
        <f t="shared" si="364"/>
        <v>0</v>
      </c>
    </row>
    <row r="694" spans="1:60" ht="15" customHeight="1" hidden="1">
      <c r="A694" s="1" t="s">
        <v>816</v>
      </c>
      <c r="B694" s="96" t="s">
        <v>464</v>
      </c>
      <c r="C694" s="95" t="s">
        <v>508</v>
      </c>
      <c r="D694" s="95"/>
      <c r="E694" s="98">
        <f t="shared" si="353"/>
        <v>0</v>
      </c>
      <c r="F694" s="95"/>
      <c r="G694" s="95"/>
      <c r="H694" s="98">
        <f t="shared" si="354"/>
        <v>0</v>
      </c>
      <c r="I694" s="95"/>
      <c r="J694" s="95"/>
      <c r="K694" s="98">
        <f t="shared" si="355"/>
        <v>0</v>
      </c>
      <c r="L694" s="95"/>
      <c r="M694" s="95"/>
      <c r="N694" s="98">
        <f t="shared" si="356"/>
        <v>0</v>
      </c>
      <c r="O694" s="95"/>
      <c r="P694" s="95"/>
      <c r="Q694" s="99">
        <f t="shared" si="357"/>
        <v>0</v>
      </c>
      <c r="R694" s="95"/>
      <c r="S694" s="95"/>
      <c r="T694" s="98">
        <f t="shared" si="358"/>
        <v>0</v>
      </c>
      <c r="U694" s="95"/>
      <c r="V694" s="95"/>
      <c r="W694" s="98">
        <f t="shared" si="359"/>
        <v>0</v>
      </c>
      <c r="X694" s="92"/>
      <c r="Y694" s="95"/>
      <c r="Z694" s="98">
        <f t="shared" si="360"/>
        <v>0</v>
      </c>
      <c r="AA694" s="1"/>
      <c r="AB694" s="1"/>
      <c r="AC694" s="18">
        <v>0</v>
      </c>
      <c r="AD694" s="1"/>
      <c r="AE694" s="1"/>
      <c r="AF694" s="18">
        <v>0</v>
      </c>
      <c r="AG694" s="1"/>
      <c r="AH694" s="1"/>
      <c r="AI694" s="18">
        <v>0</v>
      </c>
      <c r="AJ694" s="1"/>
      <c r="AK694" s="1"/>
      <c r="AL694" s="26">
        <f t="shared" si="361"/>
        <v>0</v>
      </c>
      <c r="AM694" s="1"/>
      <c r="AN694" s="1"/>
      <c r="AO694" s="26">
        <f t="shared" si="362"/>
        <v>0</v>
      </c>
      <c r="AP694" s="1"/>
      <c r="AQ694" s="1"/>
      <c r="AR694" s="19">
        <v>0</v>
      </c>
      <c r="AS694" s="1"/>
      <c r="AT694" s="1"/>
      <c r="AU694" s="18">
        <v>0</v>
      </c>
      <c r="AV694" s="10"/>
      <c r="AW694" s="1"/>
      <c r="AX694" s="18">
        <v>0</v>
      </c>
      <c r="AY694" s="1"/>
      <c r="AZ694" s="1"/>
      <c r="BA694" s="30">
        <f t="shared" si="363"/>
        <v>0</v>
      </c>
      <c r="BC694" s="1">
        <v>0</v>
      </c>
      <c r="BD694" s="1">
        <v>0</v>
      </c>
      <c r="BF694" s="1" t="b">
        <f t="shared" si="365"/>
        <v>1</v>
      </c>
      <c r="BH694" s="1">
        <f t="shared" si="364"/>
        <v>0</v>
      </c>
    </row>
    <row r="695" spans="1:60" ht="15" customHeight="1" hidden="1">
      <c r="A695" s="1" t="s">
        <v>778</v>
      </c>
      <c r="B695" s="96" t="s">
        <v>779</v>
      </c>
      <c r="C695" s="95" t="s">
        <v>508</v>
      </c>
      <c r="D695" s="95"/>
      <c r="E695" s="98">
        <f t="shared" si="353"/>
        <v>0</v>
      </c>
      <c r="F695" s="95"/>
      <c r="G695" s="95"/>
      <c r="H695" s="98">
        <f t="shared" si="354"/>
        <v>0</v>
      </c>
      <c r="I695" s="95"/>
      <c r="J695" s="95"/>
      <c r="K695" s="98">
        <f t="shared" si="355"/>
        <v>0</v>
      </c>
      <c r="L695" s="95"/>
      <c r="M695" s="95"/>
      <c r="N695" s="98">
        <f t="shared" si="356"/>
        <v>0</v>
      </c>
      <c r="O695" s="95"/>
      <c r="P695" s="95"/>
      <c r="Q695" s="99">
        <f t="shared" si="357"/>
        <v>0</v>
      </c>
      <c r="R695" s="95"/>
      <c r="S695" s="95"/>
      <c r="T695" s="98">
        <f t="shared" si="358"/>
        <v>0</v>
      </c>
      <c r="U695" s="95"/>
      <c r="V695" s="95"/>
      <c r="W695" s="98">
        <f t="shared" si="359"/>
        <v>0</v>
      </c>
      <c r="X695" s="92"/>
      <c r="Y695" s="95"/>
      <c r="Z695" s="98">
        <f t="shared" si="360"/>
        <v>0</v>
      </c>
      <c r="AA695" s="1"/>
      <c r="AB695" s="1"/>
      <c r="AC695" s="18">
        <v>0</v>
      </c>
      <c r="AD695" s="1"/>
      <c r="AE695" s="1"/>
      <c r="AF695" s="18">
        <v>0</v>
      </c>
      <c r="AG695" s="1"/>
      <c r="AH695" s="1"/>
      <c r="AI695" s="18">
        <v>0</v>
      </c>
      <c r="AJ695" s="1"/>
      <c r="AK695" s="1"/>
      <c r="AL695" s="26">
        <f t="shared" si="361"/>
        <v>0</v>
      </c>
      <c r="AM695" s="1"/>
      <c r="AN695" s="1"/>
      <c r="AO695" s="26">
        <f t="shared" si="362"/>
        <v>0</v>
      </c>
      <c r="AP695" s="1"/>
      <c r="AQ695" s="1"/>
      <c r="AR695" s="19">
        <v>0</v>
      </c>
      <c r="AS695" s="1"/>
      <c r="AT695" s="1"/>
      <c r="AU695" s="18">
        <v>0</v>
      </c>
      <c r="AV695" s="10"/>
      <c r="AW695" s="1"/>
      <c r="AX695" s="18">
        <v>0</v>
      </c>
      <c r="AY695" s="1"/>
      <c r="AZ695" s="1"/>
      <c r="BA695" s="30">
        <f t="shared" si="363"/>
        <v>0</v>
      </c>
      <c r="BC695" s="1">
        <v>0</v>
      </c>
      <c r="BD695" s="1">
        <v>0</v>
      </c>
      <c r="BF695" s="1" t="b">
        <f t="shared" si="365"/>
        <v>1</v>
      </c>
      <c r="BH695" s="1">
        <f t="shared" si="364"/>
        <v>0</v>
      </c>
    </row>
    <row r="696" spans="1:60" ht="14.25" customHeight="1" hidden="1">
      <c r="A696" s="1" t="s">
        <v>780</v>
      </c>
      <c r="B696" s="96" t="s">
        <v>781</v>
      </c>
      <c r="C696" s="95" t="s">
        <v>508</v>
      </c>
      <c r="D696" s="95"/>
      <c r="E696" s="98">
        <f t="shared" si="353"/>
        <v>0</v>
      </c>
      <c r="F696" s="95"/>
      <c r="G696" s="95"/>
      <c r="H696" s="98">
        <f t="shared" si="354"/>
        <v>0</v>
      </c>
      <c r="I696" s="95"/>
      <c r="J696" s="95"/>
      <c r="K696" s="98">
        <f t="shared" si="355"/>
        <v>0</v>
      </c>
      <c r="L696" s="95"/>
      <c r="M696" s="95"/>
      <c r="N696" s="98">
        <f t="shared" si="356"/>
        <v>0</v>
      </c>
      <c r="O696" s="95"/>
      <c r="P696" s="95"/>
      <c r="Q696" s="99">
        <f t="shared" si="357"/>
        <v>0</v>
      </c>
      <c r="R696" s="95"/>
      <c r="S696" s="95"/>
      <c r="T696" s="98">
        <f t="shared" si="358"/>
        <v>0</v>
      </c>
      <c r="U696" s="95"/>
      <c r="V696" s="95"/>
      <c r="W696" s="98">
        <f t="shared" si="359"/>
        <v>0</v>
      </c>
      <c r="X696" s="92"/>
      <c r="Y696" s="95"/>
      <c r="Z696" s="98">
        <f t="shared" si="360"/>
        <v>0</v>
      </c>
      <c r="AA696" s="1"/>
      <c r="AB696" s="1"/>
      <c r="AC696" s="18">
        <v>0</v>
      </c>
      <c r="AD696" s="1"/>
      <c r="AE696" s="1"/>
      <c r="AF696" s="18">
        <v>0</v>
      </c>
      <c r="AG696" s="1"/>
      <c r="AH696" s="1"/>
      <c r="AI696" s="18">
        <v>0</v>
      </c>
      <c r="AJ696" s="1"/>
      <c r="AK696" s="1"/>
      <c r="AL696" s="26">
        <f t="shared" si="361"/>
        <v>0</v>
      </c>
      <c r="AM696" s="1"/>
      <c r="AN696" s="1"/>
      <c r="AO696" s="26">
        <f t="shared" si="362"/>
        <v>0</v>
      </c>
      <c r="AP696" s="1"/>
      <c r="AQ696" s="1"/>
      <c r="AR696" s="19">
        <v>0</v>
      </c>
      <c r="AS696" s="1"/>
      <c r="AT696" s="1"/>
      <c r="AU696" s="18">
        <v>0</v>
      </c>
      <c r="AV696" s="10"/>
      <c r="AW696" s="1"/>
      <c r="AX696" s="18">
        <v>0</v>
      </c>
      <c r="AY696" s="1"/>
      <c r="AZ696" s="1"/>
      <c r="BA696" s="30">
        <f t="shared" si="363"/>
        <v>0</v>
      </c>
      <c r="BC696" s="1">
        <v>0</v>
      </c>
      <c r="BD696" s="1">
        <v>0</v>
      </c>
      <c r="BF696" s="1" t="b">
        <f t="shared" si="365"/>
        <v>1</v>
      </c>
      <c r="BH696" s="1">
        <f t="shared" si="364"/>
        <v>0</v>
      </c>
    </row>
    <row r="697" spans="1:60" s="61" customFormat="1" ht="14.25" hidden="1" outlineLevel="1">
      <c r="A697" s="61" t="s">
        <v>341</v>
      </c>
      <c r="B697" s="107" t="s">
        <v>342</v>
      </c>
      <c r="C697" s="107"/>
      <c r="D697" s="107"/>
      <c r="E697" s="108">
        <f>ROUND(AC697,round_as_displayed)</f>
        <v>0</v>
      </c>
      <c r="F697" s="107"/>
      <c r="G697" s="107"/>
      <c r="H697" s="108">
        <f>ROUND(AF697,round_as_displayed)</f>
        <v>50000</v>
      </c>
      <c r="I697" s="107"/>
      <c r="J697" s="107"/>
      <c r="K697" s="108">
        <f>ROUND(AI697,round_as_displayed)</f>
        <v>0</v>
      </c>
      <c r="L697" s="107"/>
      <c r="M697" s="107"/>
      <c r="N697" s="108">
        <f>ROUND(AL697,round_as_displayed)</f>
        <v>0</v>
      </c>
      <c r="O697" s="107"/>
      <c r="P697" s="107"/>
      <c r="Q697" s="108">
        <f>E697+H697+K697+N697</f>
        <v>50000</v>
      </c>
      <c r="R697" s="107"/>
      <c r="S697" s="107"/>
      <c r="T697" s="108">
        <f>ROUND(AR697,round_as_displayed)</f>
        <v>32559</v>
      </c>
      <c r="U697" s="107"/>
      <c r="V697" s="107"/>
      <c r="W697" s="108">
        <f>ROUND(AU697,round_as_displayed)</f>
        <v>17441</v>
      </c>
      <c r="X697" s="107"/>
      <c r="Y697" s="107"/>
      <c r="Z697" s="108">
        <f>ROUND(AX697,round_as_displayed)</f>
        <v>0</v>
      </c>
      <c r="AC697" s="61">
        <v>0</v>
      </c>
      <c r="AF697" s="61">
        <v>50000</v>
      </c>
      <c r="AI697" s="61">
        <v>0</v>
      </c>
      <c r="AO697" s="61">
        <f>AC697+AF697+AI697+AL697</f>
        <v>50000</v>
      </c>
      <c r="AR697" s="61">
        <v>32559.09</v>
      </c>
      <c r="AU697" s="61">
        <v>17440.91</v>
      </c>
      <c r="AX697" s="61">
        <v>0</v>
      </c>
      <c r="BA697" s="61">
        <f>AR697+AU697+AX697</f>
        <v>50000</v>
      </c>
      <c r="BC697" s="61">
        <v>0</v>
      </c>
      <c r="BD697" s="63">
        <v>0</v>
      </c>
      <c r="BE697" s="63"/>
      <c r="BF697" s="61" t="b">
        <f>IF(AND(AC697=0,AF697=0,AI697=0,AL697=0),TRUE,FALSE)</f>
        <v>0</v>
      </c>
      <c r="BH697" s="1">
        <f t="shared" si="364"/>
        <v>0</v>
      </c>
    </row>
    <row r="698" spans="1:60" ht="14.25" collapsed="1">
      <c r="A698" s="1" t="s">
        <v>860</v>
      </c>
      <c r="B698" s="50" t="s">
        <v>859</v>
      </c>
      <c r="C698" s="6" t="s">
        <v>508</v>
      </c>
      <c r="D698" s="14"/>
      <c r="E698" s="21">
        <f t="shared" si="353"/>
        <v>0</v>
      </c>
      <c r="F698" s="14"/>
      <c r="G698" s="14"/>
      <c r="H698" s="21">
        <f t="shared" si="354"/>
        <v>50000</v>
      </c>
      <c r="I698" s="14"/>
      <c r="J698" s="14"/>
      <c r="K698" s="21">
        <f t="shared" si="355"/>
        <v>0</v>
      </c>
      <c r="L698" s="14"/>
      <c r="M698" s="14"/>
      <c r="N698" s="21">
        <f t="shared" si="356"/>
        <v>0</v>
      </c>
      <c r="O698" s="14"/>
      <c r="P698" s="14"/>
      <c r="Q698" s="30">
        <f t="shared" si="357"/>
        <v>50000</v>
      </c>
      <c r="R698" s="14"/>
      <c r="S698" s="14"/>
      <c r="T698" s="21">
        <f t="shared" si="358"/>
        <v>32559</v>
      </c>
      <c r="U698" s="14"/>
      <c r="V698" s="14"/>
      <c r="W698" s="21">
        <f t="shared" si="359"/>
        <v>17441</v>
      </c>
      <c r="X698" s="10"/>
      <c r="Y698" s="14"/>
      <c r="Z698" s="21">
        <f t="shared" si="360"/>
        <v>0</v>
      </c>
      <c r="AB698" s="14"/>
      <c r="AC698" s="39">
        <v>0</v>
      </c>
      <c r="AD698" s="14"/>
      <c r="AE698" s="14"/>
      <c r="AF698" s="26">
        <v>50000</v>
      </c>
      <c r="AG698" s="14"/>
      <c r="AH698" s="14"/>
      <c r="AI698" s="26">
        <v>0</v>
      </c>
      <c r="AJ698" s="14"/>
      <c r="AK698" s="14"/>
      <c r="AL698" s="26">
        <f t="shared" si="361"/>
        <v>0</v>
      </c>
      <c r="AM698" s="14"/>
      <c r="AN698" s="14"/>
      <c r="AO698" s="26">
        <f t="shared" si="362"/>
        <v>50000</v>
      </c>
      <c r="AP698" s="14"/>
      <c r="AQ698" s="14"/>
      <c r="AR698" s="30">
        <v>32559.09</v>
      </c>
      <c r="AS698" s="14"/>
      <c r="AT698" s="14"/>
      <c r="AU698" s="26">
        <v>17440.91</v>
      </c>
      <c r="AV698" s="10"/>
      <c r="AW698" s="14"/>
      <c r="AX698" s="26">
        <v>0</v>
      </c>
      <c r="AY698" s="14"/>
      <c r="AZ698" s="14"/>
      <c r="BA698" s="30">
        <f t="shared" si="363"/>
        <v>50000</v>
      </c>
      <c r="BC698" s="1">
        <v>0</v>
      </c>
      <c r="BD698" s="1">
        <v>0</v>
      </c>
      <c r="BF698" s="1" t="b">
        <f t="shared" si="365"/>
        <v>0</v>
      </c>
      <c r="BH698" s="1">
        <f t="shared" si="364"/>
        <v>0</v>
      </c>
    </row>
    <row r="699" spans="2:60" ht="14.25">
      <c r="B699" s="101" t="s">
        <v>3</v>
      </c>
      <c r="C699" s="89" t="s">
        <v>508</v>
      </c>
      <c r="D699" s="102"/>
      <c r="E699" s="103">
        <f>E658+E659+E660+E661+E663+E664+E665+E666+E668+E669+E672+E673+E674+E676+E678+E679+E682+E684+E687+E688+E689+E690+E691+E692+E693+E694+E695+E696+E698+E677+E662+E686+E685+E670+E675</f>
        <v>0</v>
      </c>
      <c r="F699" s="89" t="s">
        <v>508</v>
      </c>
      <c r="G699" s="102"/>
      <c r="H699" s="103">
        <f>H658+H659+H660+H661+H663+H664+H665+H666+H668+H669+H672+H673+H674+H676+H678+H679+H682+H684+H687+H688+H689+H690+H691+H692+H693+H694+H695+H696+H698+H677+H662+H686+H685+H670+H675</f>
        <v>58401</v>
      </c>
      <c r="I699" s="89" t="s">
        <v>508</v>
      </c>
      <c r="J699" s="102"/>
      <c r="K699" s="103">
        <f>K658+K659+K660+K661+K663+K664+K665+K666+K668+K669+K672+K673+K674+K676+K678+K679+K682+K684+K687+K688+K689+K690+K691+K692+K693+K694+K695+K696+K698+K677+K662+K686+K685+K670+K675</f>
        <v>0</v>
      </c>
      <c r="L699" s="89" t="s">
        <v>508</v>
      </c>
      <c r="M699" s="102"/>
      <c r="N699" s="103">
        <f>N658+N659+N660+N661+N663+N664+N665+N666+N668+N669+N672+N673+N674+N676+N678+N679+N682+N684+N687+N688+N689+N690+N691+N692+N693+N694+N695+N696+N698+N677+N662+N686+N685+N670+N675</f>
        <v>33195</v>
      </c>
      <c r="O699" s="89" t="s">
        <v>508</v>
      </c>
      <c r="P699" s="102"/>
      <c r="Q699" s="103">
        <f>Q658+Q659+Q660+Q661+Q663+Q664+Q665+Q666+Q668+Q669+Q672+Q673+Q674+Q676+Q678+Q679+Q682+Q684+Q687+Q688+Q689+Q690+Q691+Q692+Q693+Q694+Q695+Q696+Q698+Q677+Q662+Q686+Q685+Q670+Q675</f>
        <v>91596</v>
      </c>
      <c r="R699" s="89" t="s">
        <v>508</v>
      </c>
      <c r="S699" s="102"/>
      <c r="T699" s="103">
        <f>T658+T659+T660+T661+T663+T664+T665+T666+T668+T669+T672+T673+T674+T676+T678+T679+T682+T684+T687+T688+T689+T690+T691+T692+T693+T694+T695+T696+T698+T677+T662+T686+T685+T670+T675</f>
        <v>64509</v>
      </c>
      <c r="U699" s="89" t="s">
        <v>508</v>
      </c>
      <c r="V699" s="102"/>
      <c r="W699" s="103">
        <f>W658+W659+W660+W661+W663+W664+W665+W666+W668+W669+W672+W673+W674+W676+W678+W679+W682+W684+W687+W688+W689+W690+W691+W692+W693+W694+W695+W696+W698+W677+W662+W686+W685+W670+W675</f>
        <v>27087</v>
      </c>
      <c r="X699" s="89" t="s">
        <v>508</v>
      </c>
      <c r="Y699" s="102"/>
      <c r="Z699" s="103">
        <f>Z658+Z659+Z660+Z661+Z663+Z664+Z665+Z666+Z668+Z669+Z672+Z673+Z674+Z676+Z678+Z679+Z682+Z684+Z687+Z688+Z689+Z690+Z691+Z692+Z693+Z694+Z695+Z696+Z698+Z677+Z662+Z686+Z685+Z670+Z675</f>
        <v>0</v>
      </c>
      <c r="AA699" s="6" t="s">
        <v>508</v>
      </c>
      <c r="AB699" s="7"/>
      <c r="AC699" s="22">
        <f>AC658+AC659+AC660+AC661+AC663+AC664+AC665+AC666+AC668+AC669+AC672+AC673+AC674+AC676+AC678+AC679+AC682+AC684+AC687+AC688+AC689+AC690+AC691+AC692+AC693+AC694+AC695+AC696+AC698+AC677+AC662+AC686+AC685+AC670+AC675</f>
        <v>0</v>
      </c>
      <c r="AD699" s="6" t="s">
        <v>508</v>
      </c>
      <c r="AE699" s="7"/>
      <c r="AF699" s="22">
        <f>AF658+AF659+AF660+AF661+AF663+AF664+AF665+AF666+AF668+AF669+AF672+AF673+AF674+AF676+AF678+AF679+AF682+AF684+AF687+AF688+AF689+AF690+AF691+AF692+AF693+AF694+AF695+AF696+AF698+AF677+AF662+AF686+AF685+AF670+AF675</f>
        <v>58401.71</v>
      </c>
      <c r="AG699" s="6" t="s">
        <v>508</v>
      </c>
      <c r="AH699" s="7"/>
      <c r="AI699" s="22">
        <f>AI658+AI659+AI660+AI661+AI663+AI664+AI665+AI666+AI668+AI669+AI672+AI673+AI674+AI676+AI678+AI679+AI682+AI684+AI687+AI688+AI689+AI690+AI691+AI692+AI693+AI694+AI695+AI696+AI698+AI677+AI662+AI686+AI685+AI670+AI675</f>
        <v>0</v>
      </c>
      <c r="AJ699" s="6" t="s">
        <v>508</v>
      </c>
      <c r="AK699" s="7"/>
      <c r="AL699" s="22">
        <f>AL658+AL659+AL660+AL661+AL663+AL664+AL665+AL666+AL668+AL669+AL672+AL673+AL674+AL676+AL678+AL679+AL682+AL684+AL687+AL688+AL689+AL690+AL691+AL692+AL693+AL694+AL695+AL696+AL698+AL677+AL662+AL686+AL685+AL670+AL675</f>
        <v>33195</v>
      </c>
      <c r="AM699" s="6" t="s">
        <v>508</v>
      </c>
      <c r="AN699" s="7"/>
      <c r="AO699" s="22">
        <f>AO658+AO659+AO660+AO661+AO663+AO664+AO665+AO666+AO668+AO669+AO672+AO673+AO674+AO676+AO678+AO679+AO682+AO684+AO687+AO688+AO689+AO690+AO691+AO692+AO693+AO694+AO695+AO696+AO698+AO677+AO662+AO686+AO685+AO670+AO675</f>
        <v>91596.70999999999</v>
      </c>
      <c r="AP699" s="6" t="s">
        <v>508</v>
      </c>
      <c r="AQ699" s="7"/>
      <c r="AR699" s="22">
        <f>AR658+AR659+AR660+AR661+AR663+AR664+AR665+AR666+AR668+AR669+AR672+AR673+AR674+AR676+AR678+AR679+AR682+AR684+AR687+AR688+AR689+AR690+AR691+AR692+AR693+AR694+AR695+AR696+AR698+AR677+AR662+AR686+AR685+AR670+AR675</f>
        <v>64509.8</v>
      </c>
      <c r="AS699" s="6" t="s">
        <v>508</v>
      </c>
      <c r="AT699" s="7"/>
      <c r="AU699" s="22">
        <f>AU658+AU659+AU660+AU661+AU663+AU664+AU665+AU666+AU668+AU669+AU672+AU673+AU674+AU676+AU678+AU679+AU682+AU684+AU687+AU688+AU689+AU690+AU691+AU692+AU693+AU694+AU695+AU696+AU698+AU677+AU662+AU686+AU685+AU670+AU675</f>
        <v>27086.91</v>
      </c>
      <c r="AV699" s="6" t="s">
        <v>508</v>
      </c>
      <c r="AW699" s="7"/>
      <c r="AX699" s="22">
        <f>AX658+AX659+AX660+AX661+AX663+AX664+AX665+AX666+AX668+AX669+AX672+AX673+AX674+AX676+AX678+AX679+AX682+AX684+AX687+AX688+AX689+AX690+AX691+AX692+AX693+AX694+AX695+AX696+AX698+AX677+AX662+AX686+AX685+AX670+AX675</f>
        <v>0</v>
      </c>
      <c r="AY699" s="6" t="s">
        <v>508</v>
      </c>
      <c r="AZ699" s="7"/>
      <c r="BA699" s="22">
        <f>BA658+BA659+BA660+BA661+BA663+BA664+BA665+BA666+BA668+BA669+BA672+BA673+BA674+BA676+BA678+BA679+BA682+BA684+BA687+BA688+BA689+BA690+BA691+BA692+BA693+BA694+BA695+BA696+BA698+BA677+BA662+BA686+BA685+BA670+BA675</f>
        <v>91596.70999999999</v>
      </c>
      <c r="BF699" s="1" t="b">
        <f>BF657</f>
        <v>0</v>
      </c>
      <c r="BH699" s="1">
        <f t="shared" si="364"/>
        <v>0</v>
      </c>
    </row>
    <row r="700" spans="2:60" ht="14.25">
      <c r="B700" s="54"/>
      <c r="E700" s="19"/>
      <c r="H700" s="19"/>
      <c r="K700" s="19"/>
      <c r="N700" s="19"/>
      <c r="W700" s="19"/>
      <c r="X700" s="10"/>
      <c r="Z700" s="19"/>
      <c r="AV700" s="10"/>
      <c r="BH700" s="1">
        <f t="shared" si="364"/>
        <v>0</v>
      </c>
    </row>
    <row r="701" spans="2:60" ht="15" customHeight="1">
      <c r="B701" s="94" t="s">
        <v>669</v>
      </c>
      <c r="C701" s="95"/>
      <c r="D701" s="95"/>
      <c r="E701" s="90"/>
      <c r="F701" s="95"/>
      <c r="G701" s="95"/>
      <c r="H701" s="90"/>
      <c r="I701" s="95"/>
      <c r="J701" s="95"/>
      <c r="K701" s="90"/>
      <c r="L701" s="95"/>
      <c r="M701" s="95"/>
      <c r="N701" s="90"/>
      <c r="O701" s="95"/>
      <c r="P701" s="95"/>
      <c r="Q701" s="90"/>
      <c r="R701" s="95"/>
      <c r="S701" s="95"/>
      <c r="T701" s="90"/>
      <c r="U701" s="95"/>
      <c r="V701" s="95"/>
      <c r="W701" s="90"/>
      <c r="X701" s="92"/>
      <c r="Y701" s="95"/>
      <c r="Z701" s="90"/>
      <c r="AA701" s="1"/>
      <c r="AB701" s="1"/>
      <c r="AD701" s="1"/>
      <c r="AE701" s="1"/>
      <c r="AG701" s="1"/>
      <c r="AH701" s="1"/>
      <c r="AJ701" s="1"/>
      <c r="AK701" s="1"/>
      <c r="AM701" s="1"/>
      <c r="AN701" s="1"/>
      <c r="AP701" s="1"/>
      <c r="AQ701" s="1"/>
      <c r="AS701" s="1"/>
      <c r="AT701" s="1"/>
      <c r="AV701" s="10"/>
      <c r="AW701" s="1"/>
      <c r="AY701" s="1"/>
      <c r="AZ701" s="1"/>
      <c r="BF701" s="1" t="b">
        <f>IF(AND(BF702,BF703,BF704,BF707,BF708,BF710),TRUE,FALSE)</f>
        <v>0</v>
      </c>
      <c r="BH701" s="1">
        <f t="shared" si="364"/>
        <v>0</v>
      </c>
    </row>
    <row r="702" spans="1:60" ht="14.25" hidden="1">
      <c r="A702" s="1" t="s">
        <v>670</v>
      </c>
      <c r="B702" s="96" t="s">
        <v>465</v>
      </c>
      <c r="C702" s="89" t="s">
        <v>508</v>
      </c>
      <c r="D702" s="97"/>
      <c r="E702" s="98">
        <f aca="true" t="shared" si="366" ref="E702:E710">ROUND(AC702,round_as_displayed)</f>
        <v>0</v>
      </c>
      <c r="F702" s="97"/>
      <c r="G702" s="97"/>
      <c r="H702" s="98">
        <f aca="true" t="shared" si="367" ref="H702:H710">ROUND(AF702,round_as_displayed)</f>
        <v>0</v>
      </c>
      <c r="I702" s="97"/>
      <c r="J702" s="97"/>
      <c r="K702" s="98">
        <f aca="true" t="shared" si="368" ref="K702:K710">ROUND(AI702,round_as_displayed)</f>
        <v>0</v>
      </c>
      <c r="L702" s="97"/>
      <c r="M702" s="97"/>
      <c r="N702" s="98">
        <f aca="true" t="shared" si="369" ref="N702:N710">ROUND(AL702,round_as_displayed)</f>
        <v>0</v>
      </c>
      <c r="O702" s="97"/>
      <c r="P702" s="97"/>
      <c r="Q702" s="99">
        <f aca="true" t="shared" si="370" ref="Q702:Q710">E702+H702+K702+N702</f>
        <v>0</v>
      </c>
      <c r="R702" s="97"/>
      <c r="S702" s="97"/>
      <c r="T702" s="98">
        <f aca="true" t="shared" si="371" ref="T702:T710">ROUND(AR702,round_as_displayed)</f>
        <v>0</v>
      </c>
      <c r="U702" s="97"/>
      <c r="V702" s="97"/>
      <c r="W702" s="98">
        <f aca="true" t="shared" si="372" ref="W702:W710">ROUND(AU702,round_as_displayed)</f>
        <v>0</v>
      </c>
      <c r="X702" s="92"/>
      <c r="Y702" s="97"/>
      <c r="Z702" s="98">
        <f aca="true" t="shared" si="373" ref="Z702:Z710">ROUND(AX702,round_as_displayed)</f>
        <v>0</v>
      </c>
      <c r="AB702" s="14"/>
      <c r="AC702" s="39">
        <v>0</v>
      </c>
      <c r="AD702" s="14"/>
      <c r="AE702" s="14"/>
      <c r="AF702" s="26">
        <v>0</v>
      </c>
      <c r="AG702" s="14"/>
      <c r="AH702" s="14"/>
      <c r="AI702" s="26">
        <v>0</v>
      </c>
      <c r="AJ702" s="14"/>
      <c r="AK702" s="14"/>
      <c r="AL702" s="26">
        <f aca="true" t="shared" si="374" ref="AL702:AL710">BC702</f>
        <v>0</v>
      </c>
      <c r="AM702" s="14"/>
      <c r="AN702" s="14"/>
      <c r="AO702" s="26">
        <f aca="true" t="shared" si="375" ref="AO702:AO710">AC702+AF702+AI702+AL702</f>
        <v>0</v>
      </c>
      <c r="AP702" s="14"/>
      <c r="AQ702" s="14"/>
      <c r="AR702" s="30">
        <v>0</v>
      </c>
      <c r="AS702" s="14"/>
      <c r="AT702" s="14"/>
      <c r="AU702" s="26">
        <v>0</v>
      </c>
      <c r="AV702" s="10"/>
      <c r="AW702" s="14"/>
      <c r="AX702" s="26">
        <v>0</v>
      </c>
      <c r="AY702" s="14"/>
      <c r="AZ702" s="14"/>
      <c r="BA702" s="30">
        <f aca="true" t="shared" si="376" ref="BA702:BA710">AR702+AU702+AX702</f>
        <v>0</v>
      </c>
      <c r="BC702" s="1">
        <v>0</v>
      </c>
      <c r="BD702" s="1">
        <v>0</v>
      </c>
      <c r="BF702" s="1" t="b">
        <f aca="true" t="shared" si="377" ref="BF702:BF715">IF(AND(AC702=0,AF702=0,AI702=0,AL702=0),TRUE,FALSE)</f>
        <v>1</v>
      </c>
      <c r="BH702" s="1">
        <f t="shared" si="364"/>
        <v>0</v>
      </c>
    </row>
    <row r="703" spans="1:60" ht="14.25" hidden="1">
      <c r="A703" s="1" t="s">
        <v>782</v>
      </c>
      <c r="B703" s="96" t="s">
        <v>783</v>
      </c>
      <c r="C703" s="89" t="s">
        <v>508</v>
      </c>
      <c r="D703" s="97"/>
      <c r="E703" s="98">
        <f t="shared" si="366"/>
        <v>0</v>
      </c>
      <c r="F703" s="97"/>
      <c r="G703" s="97"/>
      <c r="H703" s="98">
        <f t="shared" si="367"/>
        <v>0</v>
      </c>
      <c r="I703" s="97"/>
      <c r="J703" s="97"/>
      <c r="K703" s="98">
        <f t="shared" si="368"/>
        <v>0</v>
      </c>
      <c r="L703" s="97"/>
      <c r="M703" s="97"/>
      <c r="N703" s="98">
        <f t="shared" si="369"/>
        <v>0</v>
      </c>
      <c r="O703" s="97"/>
      <c r="P703" s="97"/>
      <c r="Q703" s="99">
        <f t="shared" si="370"/>
        <v>0</v>
      </c>
      <c r="R703" s="97"/>
      <c r="S703" s="97"/>
      <c r="T703" s="98">
        <f t="shared" si="371"/>
        <v>0</v>
      </c>
      <c r="U703" s="97"/>
      <c r="V703" s="97"/>
      <c r="W703" s="98">
        <f t="shared" si="372"/>
        <v>0</v>
      </c>
      <c r="X703" s="92"/>
      <c r="Y703" s="97"/>
      <c r="Z703" s="98">
        <f t="shared" si="373"/>
        <v>0</v>
      </c>
      <c r="AB703" s="14"/>
      <c r="AC703" s="39">
        <v>0</v>
      </c>
      <c r="AD703" s="14"/>
      <c r="AE703" s="14"/>
      <c r="AF703" s="26">
        <v>0</v>
      </c>
      <c r="AG703" s="14"/>
      <c r="AH703" s="14"/>
      <c r="AI703" s="26">
        <v>0</v>
      </c>
      <c r="AJ703" s="14"/>
      <c r="AK703" s="14"/>
      <c r="AL703" s="26">
        <f t="shared" si="374"/>
        <v>0</v>
      </c>
      <c r="AM703" s="14"/>
      <c r="AN703" s="14"/>
      <c r="AO703" s="26">
        <f t="shared" si="375"/>
        <v>0</v>
      </c>
      <c r="AP703" s="14"/>
      <c r="AQ703" s="14"/>
      <c r="AR703" s="30">
        <v>0</v>
      </c>
      <c r="AS703" s="14"/>
      <c r="AT703" s="14"/>
      <c r="AU703" s="26">
        <v>0</v>
      </c>
      <c r="AV703" s="10"/>
      <c r="AW703" s="14"/>
      <c r="AX703" s="26">
        <v>0</v>
      </c>
      <c r="AY703" s="14"/>
      <c r="AZ703" s="14"/>
      <c r="BA703" s="30">
        <f t="shared" si="376"/>
        <v>0</v>
      </c>
      <c r="BC703" s="1">
        <v>0</v>
      </c>
      <c r="BD703" s="1">
        <v>0</v>
      </c>
      <c r="BF703" s="1" t="b">
        <f t="shared" si="377"/>
        <v>1</v>
      </c>
      <c r="BH703" s="1">
        <f t="shared" si="364"/>
        <v>0</v>
      </c>
    </row>
    <row r="704" spans="1:60" ht="14.25" hidden="1">
      <c r="A704" s="1" t="s">
        <v>784</v>
      </c>
      <c r="B704" s="96" t="s">
        <v>466</v>
      </c>
      <c r="C704" s="89" t="s">
        <v>508</v>
      </c>
      <c r="D704" s="97"/>
      <c r="E704" s="98">
        <f t="shared" si="366"/>
        <v>0</v>
      </c>
      <c r="F704" s="97"/>
      <c r="G704" s="97"/>
      <c r="H704" s="98">
        <f t="shared" si="367"/>
        <v>0</v>
      </c>
      <c r="I704" s="97"/>
      <c r="J704" s="97"/>
      <c r="K704" s="98">
        <f t="shared" si="368"/>
        <v>0</v>
      </c>
      <c r="L704" s="97"/>
      <c r="M704" s="97"/>
      <c r="N704" s="98">
        <f t="shared" si="369"/>
        <v>0</v>
      </c>
      <c r="O704" s="97"/>
      <c r="P704" s="97"/>
      <c r="Q704" s="99">
        <f t="shared" si="370"/>
        <v>0</v>
      </c>
      <c r="R704" s="97"/>
      <c r="S704" s="97"/>
      <c r="T704" s="98">
        <f t="shared" si="371"/>
        <v>0</v>
      </c>
      <c r="U704" s="97"/>
      <c r="V704" s="97"/>
      <c r="W704" s="98">
        <f t="shared" si="372"/>
        <v>0</v>
      </c>
      <c r="X704" s="92"/>
      <c r="Y704" s="97"/>
      <c r="Z704" s="98">
        <f t="shared" si="373"/>
        <v>0</v>
      </c>
      <c r="AB704" s="14"/>
      <c r="AC704" s="39">
        <v>0</v>
      </c>
      <c r="AD704" s="14"/>
      <c r="AE704" s="14"/>
      <c r="AF704" s="26">
        <v>0</v>
      </c>
      <c r="AG704" s="14"/>
      <c r="AH704" s="14"/>
      <c r="AI704" s="26">
        <v>0</v>
      </c>
      <c r="AJ704" s="14"/>
      <c r="AK704" s="14"/>
      <c r="AL704" s="26">
        <f t="shared" si="374"/>
        <v>0</v>
      </c>
      <c r="AM704" s="14"/>
      <c r="AN704" s="14"/>
      <c r="AO704" s="26">
        <f t="shared" si="375"/>
        <v>0</v>
      </c>
      <c r="AP704" s="14"/>
      <c r="AQ704" s="14"/>
      <c r="AR704" s="30">
        <v>0</v>
      </c>
      <c r="AS704" s="14"/>
      <c r="AT704" s="14"/>
      <c r="AU704" s="26">
        <v>0</v>
      </c>
      <c r="AV704" s="10"/>
      <c r="AW704" s="14"/>
      <c r="AX704" s="26">
        <v>0</v>
      </c>
      <c r="AY704" s="14"/>
      <c r="AZ704" s="14"/>
      <c r="BA704" s="30">
        <f t="shared" si="376"/>
        <v>0</v>
      </c>
      <c r="BC704" s="1">
        <v>0</v>
      </c>
      <c r="BD704" s="1">
        <v>0</v>
      </c>
      <c r="BF704" s="1" t="b">
        <f t="shared" si="377"/>
        <v>1</v>
      </c>
      <c r="BH704" s="1">
        <f t="shared" si="364"/>
        <v>0</v>
      </c>
    </row>
    <row r="705" spans="1:60" s="61" customFormat="1" ht="14.25" hidden="1" outlineLevel="1">
      <c r="A705" s="61" t="s">
        <v>343</v>
      </c>
      <c r="B705" s="107" t="s">
        <v>467</v>
      </c>
      <c r="C705" s="107"/>
      <c r="D705" s="107"/>
      <c r="E705" s="108">
        <f>ROUND(AC705,round_as_displayed)</f>
        <v>0</v>
      </c>
      <c r="F705" s="107"/>
      <c r="G705" s="107"/>
      <c r="H705" s="108">
        <f>ROUND(AF705,round_as_displayed)</f>
        <v>1206</v>
      </c>
      <c r="I705" s="107"/>
      <c r="J705" s="107"/>
      <c r="K705" s="108">
        <f>ROUND(AI705,round_as_displayed)</f>
        <v>0</v>
      </c>
      <c r="L705" s="107"/>
      <c r="M705" s="107"/>
      <c r="N705" s="108">
        <f>ROUND(AL705,round_as_displayed)</f>
        <v>0</v>
      </c>
      <c r="O705" s="107"/>
      <c r="P705" s="107"/>
      <c r="Q705" s="108">
        <f>E705+H705+K705+N705</f>
        <v>1206</v>
      </c>
      <c r="R705" s="107"/>
      <c r="S705" s="107"/>
      <c r="T705" s="108">
        <f>ROUND(AR705,round_as_displayed)</f>
        <v>1206</v>
      </c>
      <c r="U705" s="107"/>
      <c r="V705" s="107"/>
      <c r="W705" s="108">
        <f>ROUND(AU705,round_as_displayed)</f>
        <v>0</v>
      </c>
      <c r="X705" s="107"/>
      <c r="Y705" s="107"/>
      <c r="Z705" s="108">
        <f>ROUND(AX705,round_as_displayed)</f>
        <v>0</v>
      </c>
      <c r="AC705" s="61">
        <v>0</v>
      </c>
      <c r="AF705" s="61">
        <v>1206.35</v>
      </c>
      <c r="AI705" s="61">
        <v>0</v>
      </c>
      <c r="AO705" s="61">
        <f>AC705+AF705+AI705+AL705</f>
        <v>1206.35</v>
      </c>
      <c r="AR705" s="61">
        <v>1206.35</v>
      </c>
      <c r="AU705" s="61">
        <v>0</v>
      </c>
      <c r="AX705" s="61">
        <v>0</v>
      </c>
      <c r="BA705" s="61">
        <f>AR705+AU705+AX705</f>
        <v>1206.35</v>
      </c>
      <c r="BC705" s="61">
        <v>0</v>
      </c>
      <c r="BD705" s="63">
        <v>0</v>
      </c>
      <c r="BE705" s="63"/>
      <c r="BF705" s="61" t="b">
        <f>IF(AND(AC705=0,AF705=0,AI705=0,AL705=0),TRUE,FALSE)</f>
        <v>0</v>
      </c>
      <c r="BH705" s="1">
        <f t="shared" si="364"/>
        <v>0</v>
      </c>
    </row>
    <row r="706" spans="1:60" s="61" customFormat="1" ht="14.25" hidden="1" outlineLevel="1">
      <c r="A706" s="61" t="s">
        <v>344</v>
      </c>
      <c r="B706" s="107" t="s">
        <v>468</v>
      </c>
      <c r="C706" s="107"/>
      <c r="D706" s="107"/>
      <c r="E706" s="108">
        <f>ROUND(AC706,round_as_displayed)</f>
        <v>0</v>
      </c>
      <c r="F706" s="107"/>
      <c r="G706" s="107"/>
      <c r="H706" s="108">
        <f>ROUND(AF706,round_as_displayed)</f>
        <v>2867</v>
      </c>
      <c r="I706" s="107"/>
      <c r="J706" s="107"/>
      <c r="K706" s="108">
        <f>ROUND(AI706,round_as_displayed)</f>
        <v>0</v>
      </c>
      <c r="L706" s="107"/>
      <c r="M706" s="107"/>
      <c r="N706" s="108">
        <f>ROUND(AL706,round_as_displayed)</f>
        <v>0</v>
      </c>
      <c r="O706" s="107"/>
      <c r="P706" s="107"/>
      <c r="Q706" s="108">
        <f>E706+H706+K706+N706</f>
        <v>2867</v>
      </c>
      <c r="R706" s="107"/>
      <c r="S706" s="107"/>
      <c r="T706" s="108">
        <f>ROUND(AR706,round_as_displayed)</f>
        <v>2867</v>
      </c>
      <c r="U706" s="107"/>
      <c r="V706" s="107"/>
      <c r="W706" s="108">
        <f>ROUND(AU706,round_as_displayed)</f>
        <v>0</v>
      </c>
      <c r="X706" s="107"/>
      <c r="Y706" s="107"/>
      <c r="Z706" s="108">
        <f>ROUND(AX706,round_as_displayed)</f>
        <v>0</v>
      </c>
      <c r="AC706" s="61">
        <v>0</v>
      </c>
      <c r="AF706" s="61">
        <v>2866.84</v>
      </c>
      <c r="AI706" s="61">
        <v>0</v>
      </c>
      <c r="AO706" s="61">
        <f>AC706+AF706+AI706+AL706</f>
        <v>2866.84</v>
      </c>
      <c r="AR706" s="61">
        <v>2866.84</v>
      </c>
      <c r="AU706" s="61">
        <v>0</v>
      </c>
      <c r="AX706" s="61">
        <v>0</v>
      </c>
      <c r="BA706" s="61">
        <f>AR706+AU706+AX706</f>
        <v>2866.84</v>
      </c>
      <c r="BC706" s="61">
        <v>0</v>
      </c>
      <c r="BD706" s="63">
        <v>0</v>
      </c>
      <c r="BE706" s="63"/>
      <c r="BF706" s="61" t="b">
        <f>IF(AND(AC706=0,AF706=0,AI706=0,AL706=0),TRUE,FALSE)</f>
        <v>0</v>
      </c>
      <c r="BH706" s="1">
        <f t="shared" si="364"/>
        <v>0</v>
      </c>
    </row>
    <row r="707" spans="1:60" ht="14.25" collapsed="1">
      <c r="A707" s="1" t="s">
        <v>671</v>
      </c>
      <c r="B707" s="50" t="s">
        <v>469</v>
      </c>
      <c r="C707" s="6" t="s">
        <v>508</v>
      </c>
      <c r="D707" s="14"/>
      <c r="E707" s="21">
        <v>0</v>
      </c>
      <c r="F707" s="14"/>
      <c r="G707" s="14"/>
      <c r="H707" s="21">
        <v>4073</v>
      </c>
      <c r="I707" s="14"/>
      <c r="J707" s="14"/>
      <c r="K707" s="21">
        <v>0</v>
      </c>
      <c r="L707" s="14"/>
      <c r="M707" s="14"/>
      <c r="N707" s="21">
        <v>0</v>
      </c>
      <c r="O707" s="14"/>
      <c r="P707" s="14"/>
      <c r="Q707" s="30">
        <f t="shared" si="370"/>
        <v>4073</v>
      </c>
      <c r="R707" s="14"/>
      <c r="S707" s="14"/>
      <c r="T707" s="22">
        <v>4073</v>
      </c>
      <c r="V707" s="7"/>
      <c r="W707" s="22">
        <v>0</v>
      </c>
      <c r="Y707" s="7"/>
      <c r="Z707" s="22">
        <v>0</v>
      </c>
      <c r="AB707" s="7"/>
      <c r="AC707" s="22">
        <f>SUM(AC80+AC333+AC455+AC511+AC563+AC666+AC696+AC706)</f>
        <v>548347.38</v>
      </c>
      <c r="AE707" s="7"/>
      <c r="AF707" s="22">
        <f>SUM(AF80+AF333+AF455+AF511+AF563+AF666+AF696+AF706)</f>
        <v>430836.21</v>
      </c>
      <c r="AH707" s="7"/>
      <c r="AI707" s="22">
        <f>SUM(AI80+AI333+AI455+AI511+AI563+AI666+AI696+AI706)</f>
        <v>244335.1</v>
      </c>
      <c r="AK707" s="7"/>
      <c r="AL707" s="22">
        <f>SUM(AL80+AL333+AL455+AL511+AL563+AL666+AL696+AL706)</f>
        <v>57474.92</v>
      </c>
      <c r="AM707" s="10"/>
      <c r="AN707" s="7"/>
      <c r="AO707" s="22">
        <f>SUM(AO80+AO333+AO455+AO511+AO563+AO666+AO696+AO706)</f>
        <v>1280993.61</v>
      </c>
      <c r="AP707" s="14"/>
      <c r="AQ707" s="14"/>
      <c r="AR707" s="30">
        <v>4073.19</v>
      </c>
      <c r="AS707" s="14"/>
      <c r="AT707" s="14"/>
      <c r="AU707" s="26">
        <v>0</v>
      </c>
      <c r="AV707" s="10"/>
      <c r="AW707" s="14"/>
      <c r="AX707" s="26">
        <v>0</v>
      </c>
      <c r="AY707" s="14"/>
      <c r="AZ707" s="14"/>
      <c r="BA707" s="30">
        <f t="shared" si="376"/>
        <v>4073.19</v>
      </c>
      <c r="BC707" s="1">
        <v>0</v>
      </c>
      <c r="BD707" s="1">
        <v>0</v>
      </c>
      <c r="BF707" s="1" t="b">
        <f t="shared" si="377"/>
        <v>0</v>
      </c>
      <c r="BH707" s="1">
        <f t="shared" si="364"/>
        <v>0</v>
      </c>
    </row>
    <row r="708" spans="1:60" ht="14.25" hidden="1">
      <c r="A708" s="1" t="s">
        <v>785</v>
      </c>
      <c r="B708" s="96" t="s">
        <v>470</v>
      </c>
      <c r="C708" s="89" t="s">
        <v>508</v>
      </c>
      <c r="D708" s="97"/>
      <c r="E708" s="98">
        <f t="shared" si="366"/>
        <v>0</v>
      </c>
      <c r="F708" s="97"/>
      <c r="G708" s="97"/>
      <c r="H708" s="98">
        <f t="shared" si="367"/>
        <v>0</v>
      </c>
      <c r="I708" s="97"/>
      <c r="J708" s="97"/>
      <c r="K708" s="98">
        <f t="shared" si="368"/>
        <v>0</v>
      </c>
      <c r="L708" s="97"/>
      <c r="M708" s="97"/>
      <c r="N708" s="98">
        <f t="shared" si="369"/>
        <v>0</v>
      </c>
      <c r="O708" s="97"/>
      <c r="P708" s="97"/>
      <c r="Q708" s="99">
        <f t="shared" si="370"/>
        <v>0</v>
      </c>
      <c r="R708" s="97"/>
      <c r="S708" s="97"/>
      <c r="T708" s="98">
        <f t="shared" si="371"/>
        <v>0</v>
      </c>
      <c r="U708" s="97"/>
      <c r="V708" s="97"/>
      <c r="W708" s="98">
        <f t="shared" si="372"/>
        <v>0</v>
      </c>
      <c r="X708" s="92"/>
      <c r="Y708" s="97"/>
      <c r="Z708" s="98">
        <f t="shared" si="373"/>
        <v>0</v>
      </c>
      <c r="AB708" s="14"/>
      <c r="AC708" s="39">
        <v>0</v>
      </c>
      <c r="AD708" s="14"/>
      <c r="AE708" s="14"/>
      <c r="AF708" s="26">
        <v>0</v>
      </c>
      <c r="AG708" s="14"/>
      <c r="AH708" s="14"/>
      <c r="AI708" s="26">
        <v>0</v>
      </c>
      <c r="AJ708" s="14"/>
      <c r="AK708" s="14"/>
      <c r="AL708" s="26">
        <f t="shared" si="374"/>
        <v>0</v>
      </c>
      <c r="AM708" s="14"/>
      <c r="AN708" s="14"/>
      <c r="AO708" s="26">
        <f t="shared" si="375"/>
        <v>0</v>
      </c>
      <c r="AP708" s="14"/>
      <c r="AQ708" s="14"/>
      <c r="AR708" s="30">
        <v>0</v>
      </c>
      <c r="AS708" s="14"/>
      <c r="AT708" s="14"/>
      <c r="AU708" s="26">
        <v>0</v>
      </c>
      <c r="AV708" s="10"/>
      <c r="AW708" s="14"/>
      <c r="AX708" s="26">
        <v>0</v>
      </c>
      <c r="AY708" s="14"/>
      <c r="AZ708" s="14"/>
      <c r="BA708" s="30">
        <f t="shared" si="376"/>
        <v>0</v>
      </c>
      <c r="BC708" s="1">
        <v>0</v>
      </c>
      <c r="BD708" s="1">
        <v>0</v>
      </c>
      <c r="BF708" s="1" t="b">
        <f t="shared" si="377"/>
        <v>1</v>
      </c>
      <c r="BH708" s="1">
        <f t="shared" si="364"/>
        <v>0</v>
      </c>
    </row>
    <row r="709" spans="1:60" s="61" customFormat="1" ht="14.25" hidden="1" outlineLevel="1">
      <c r="A709" s="61" t="s">
        <v>345</v>
      </c>
      <c r="B709" s="107" t="s">
        <v>346</v>
      </c>
      <c r="C709" s="107"/>
      <c r="D709" s="107"/>
      <c r="E709" s="108">
        <f>ROUND(AC709,round_as_displayed)</f>
        <v>0</v>
      </c>
      <c r="F709" s="107"/>
      <c r="G709" s="107"/>
      <c r="H709" s="108">
        <f>ROUND(AF709,round_as_displayed)</f>
        <v>2883</v>
      </c>
      <c r="I709" s="107"/>
      <c r="J709" s="107"/>
      <c r="K709" s="108">
        <f>ROUND(AI709,round_as_displayed)</f>
        <v>0</v>
      </c>
      <c r="L709" s="107"/>
      <c r="M709" s="107"/>
      <c r="N709" s="108">
        <f>ROUND(AL709,round_as_displayed)</f>
        <v>0</v>
      </c>
      <c r="O709" s="107"/>
      <c r="P709" s="107"/>
      <c r="Q709" s="108">
        <f>E709+H709+K709+N709</f>
        <v>2883</v>
      </c>
      <c r="R709" s="107"/>
      <c r="S709" s="107"/>
      <c r="T709" s="108">
        <f>ROUND(AR709,round_as_displayed)</f>
        <v>2883</v>
      </c>
      <c r="U709" s="107"/>
      <c r="V709" s="107"/>
      <c r="W709" s="108">
        <f>ROUND(AU709,round_as_displayed)</f>
        <v>0</v>
      </c>
      <c r="X709" s="107"/>
      <c r="Y709" s="107"/>
      <c r="Z709" s="108">
        <f>ROUND(AX709,round_as_displayed)</f>
        <v>0</v>
      </c>
      <c r="AC709" s="61">
        <v>0</v>
      </c>
      <c r="AF709" s="61">
        <v>2882.88</v>
      </c>
      <c r="AI709" s="61">
        <v>0</v>
      </c>
      <c r="AO709" s="61">
        <f>AC709+AF709+AI709+AL709</f>
        <v>2882.88</v>
      </c>
      <c r="AR709" s="61">
        <v>2882.88</v>
      </c>
      <c r="AU709" s="61">
        <v>0</v>
      </c>
      <c r="AX709" s="61">
        <v>0</v>
      </c>
      <c r="BA709" s="61">
        <f>AR709+AU709+AX709</f>
        <v>2882.88</v>
      </c>
      <c r="BC709" s="61">
        <v>0</v>
      </c>
      <c r="BD709" s="63">
        <v>0</v>
      </c>
      <c r="BE709" s="63"/>
      <c r="BF709" s="61" t="b">
        <f>IF(AND(AC709=0,AF709=0,AI709=0,AL709=0),TRUE,FALSE)</f>
        <v>0</v>
      </c>
      <c r="BH709" s="1">
        <f t="shared" si="364"/>
        <v>0</v>
      </c>
    </row>
    <row r="710" spans="1:60" ht="14.25" collapsed="1">
      <c r="A710" s="1" t="s">
        <v>496</v>
      </c>
      <c r="B710" s="96" t="s">
        <v>434</v>
      </c>
      <c r="C710" s="89" t="s">
        <v>508</v>
      </c>
      <c r="D710" s="97"/>
      <c r="E710" s="98">
        <f t="shared" si="366"/>
        <v>0</v>
      </c>
      <c r="F710" s="97"/>
      <c r="G710" s="97"/>
      <c r="H710" s="98">
        <f t="shared" si="367"/>
        <v>2883</v>
      </c>
      <c r="I710" s="97"/>
      <c r="J710" s="97"/>
      <c r="K710" s="98">
        <f t="shared" si="368"/>
        <v>0</v>
      </c>
      <c r="L710" s="97"/>
      <c r="M710" s="97"/>
      <c r="N710" s="98">
        <f t="shared" si="369"/>
        <v>0</v>
      </c>
      <c r="O710" s="97"/>
      <c r="P710" s="97"/>
      <c r="Q710" s="99">
        <f t="shared" si="370"/>
        <v>2883</v>
      </c>
      <c r="R710" s="97"/>
      <c r="S710" s="97"/>
      <c r="T710" s="98">
        <f t="shared" si="371"/>
        <v>2883</v>
      </c>
      <c r="U710" s="97"/>
      <c r="V710" s="97"/>
      <c r="W710" s="98">
        <f t="shared" si="372"/>
        <v>0</v>
      </c>
      <c r="X710" s="92"/>
      <c r="Y710" s="97"/>
      <c r="Z710" s="98">
        <f t="shared" si="373"/>
        <v>0</v>
      </c>
      <c r="AB710" s="14"/>
      <c r="AC710" s="39">
        <v>0</v>
      </c>
      <c r="AD710" s="14"/>
      <c r="AE710" s="14"/>
      <c r="AF710" s="26">
        <v>2882.88</v>
      </c>
      <c r="AG710" s="14"/>
      <c r="AH710" s="14"/>
      <c r="AI710" s="26">
        <v>0</v>
      </c>
      <c r="AJ710" s="14"/>
      <c r="AK710" s="14"/>
      <c r="AL710" s="26">
        <f t="shared" si="374"/>
        <v>0</v>
      </c>
      <c r="AM710" s="14"/>
      <c r="AN710" s="14"/>
      <c r="AO710" s="26">
        <f t="shared" si="375"/>
        <v>2882.88</v>
      </c>
      <c r="AP710" s="14"/>
      <c r="AQ710" s="14"/>
      <c r="AR710" s="30">
        <v>2882.88</v>
      </c>
      <c r="AS710" s="14"/>
      <c r="AT710" s="14"/>
      <c r="AU710" s="26">
        <v>0</v>
      </c>
      <c r="AV710" s="10"/>
      <c r="AW710" s="14"/>
      <c r="AX710" s="26">
        <v>0</v>
      </c>
      <c r="AY710" s="14"/>
      <c r="AZ710" s="14"/>
      <c r="BA710" s="30">
        <f t="shared" si="376"/>
        <v>2882.88</v>
      </c>
      <c r="BC710" s="1">
        <v>0</v>
      </c>
      <c r="BD710" s="1">
        <v>0</v>
      </c>
      <c r="BF710" s="1" t="b">
        <f t="shared" si="377"/>
        <v>0</v>
      </c>
      <c r="BH710" s="1">
        <f t="shared" si="364"/>
        <v>0</v>
      </c>
    </row>
    <row r="711" spans="2:60" ht="14.25">
      <c r="B711" s="56" t="s">
        <v>4</v>
      </c>
      <c r="C711" s="6" t="s">
        <v>508</v>
      </c>
      <c r="D711" s="7"/>
      <c r="E711" s="22">
        <f>E702+E703+E704+E707+E708+E710</f>
        <v>0</v>
      </c>
      <c r="F711" s="6" t="s">
        <v>508</v>
      </c>
      <c r="G711" s="7"/>
      <c r="H711" s="22">
        <f>H702+H703+H704+H707+H708+H710</f>
        <v>6956</v>
      </c>
      <c r="I711" s="6" t="s">
        <v>508</v>
      </c>
      <c r="J711" s="7"/>
      <c r="K711" s="22">
        <f>K702+K703+K704+K707+K708+K710</f>
        <v>0</v>
      </c>
      <c r="L711" s="6" t="s">
        <v>508</v>
      </c>
      <c r="M711" s="7"/>
      <c r="N711" s="22">
        <f>N702+N703+N704+N707+N708+N710</f>
        <v>0</v>
      </c>
      <c r="O711" s="6" t="s">
        <v>508</v>
      </c>
      <c r="P711" s="7"/>
      <c r="Q711" s="22">
        <f>Q702+Q703+Q704+Q707+Q708+Q710</f>
        <v>6956</v>
      </c>
      <c r="R711" s="6" t="s">
        <v>508</v>
      </c>
      <c r="S711" s="7"/>
      <c r="T711" s="22">
        <f>T702+T703+T704+T707+T708+T710</f>
        <v>6956</v>
      </c>
      <c r="U711" s="6" t="s">
        <v>508</v>
      </c>
      <c r="V711" s="7"/>
      <c r="W711" s="22">
        <f>W702+W703+W704+W707+W708+W710</f>
        <v>0</v>
      </c>
      <c r="X711" s="6" t="s">
        <v>508</v>
      </c>
      <c r="Y711" s="7"/>
      <c r="Z711" s="22">
        <f>Z702+Z703+Z704+Z707+Z708+Z710</f>
        <v>0</v>
      </c>
      <c r="AA711" s="6" t="s">
        <v>508</v>
      </c>
      <c r="AB711" s="7"/>
      <c r="AC711" s="40">
        <f>AC702+AC703+AC704+AC707+AC708+AC710</f>
        <v>548347.38</v>
      </c>
      <c r="AD711" s="6" t="s">
        <v>508</v>
      </c>
      <c r="AE711" s="7"/>
      <c r="AF711" s="40">
        <f>AF702+AF703+AF704+AF707+AF708+AF710</f>
        <v>433719.09</v>
      </c>
      <c r="AG711" s="6" t="s">
        <v>508</v>
      </c>
      <c r="AH711" s="7"/>
      <c r="AI711" s="40">
        <f>AI702+AI703+AI704+AI707+AI708+AI710</f>
        <v>244335.1</v>
      </c>
      <c r="AJ711" s="6" t="s">
        <v>508</v>
      </c>
      <c r="AK711" s="7"/>
      <c r="AL711" s="40">
        <f>AL702+AL703+AL704+AL707+AL708+AL710</f>
        <v>57474.92</v>
      </c>
      <c r="AM711" s="6" t="s">
        <v>508</v>
      </c>
      <c r="AN711" s="7"/>
      <c r="AO711" s="40">
        <f>AO702+AO703+AO704+AO707+AO708+AO710</f>
        <v>1283876.49</v>
      </c>
      <c r="AP711" s="6" t="s">
        <v>508</v>
      </c>
      <c r="AQ711" s="7"/>
      <c r="AR711" s="22">
        <f>AR702+AR703+AR704+AR707+AR708+AR710</f>
        <v>6956.07</v>
      </c>
      <c r="AS711" s="6" t="s">
        <v>508</v>
      </c>
      <c r="AT711" s="7"/>
      <c r="AU711" s="22">
        <f>AU702+AU703+AU704+AU707+AU708+AU710</f>
        <v>0</v>
      </c>
      <c r="AV711" s="6" t="s">
        <v>508</v>
      </c>
      <c r="AW711" s="7"/>
      <c r="AX711" s="22">
        <f>AX702+AX703+AX704+AX707+AX708+AX710</f>
        <v>0</v>
      </c>
      <c r="AY711" s="6" t="s">
        <v>508</v>
      </c>
      <c r="AZ711" s="7"/>
      <c r="BA711" s="22">
        <f>BA702+BA703+BA704+BA707+BA708+BA710</f>
        <v>6956.07</v>
      </c>
      <c r="BF711" s="1" t="b">
        <f>BF701</f>
        <v>0</v>
      </c>
      <c r="BH711" s="1">
        <f t="shared" si="364"/>
        <v>0</v>
      </c>
    </row>
    <row r="712" spans="2:60" ht="14.25">
      <c r="B712" s="96"/>
      <c r="C712" s="89"/>
      <c r="D712" s="89"/>
      <c r="E712" s="90"/>
      <c r="F712" s="89"/>
      <c r="G712" s="89"/>
      <c r="H712" s="90"/>
      <c r="I712" s="89"/>
      <c r="J712" s="89"/>
      <c r="K712" s="90"/>
      <c r="L712" s="89"/>
      <c r="M712" s="89"/>
      <c r="N712" s="90"/>
      <c r="O712" s="89"/>
      <c r="P712" s="89"/>
      <c r="Q712" s="90"/>
      <c r="R712" s="89"/>
      <c r="S712" s="89"/>
      <c r="T712" s="90"/>
      <c r="U712" s="89"/>
      <c r="V712" s="89"/>
      <c r="W712" s="90"/>
      <c r="X712" s="92"/>
      <c r="Y712" s="89"/>
      <c r="Z712" s="90"/>
      <c r="AV712" s="10"/>
      <c r="BH712" s="1">
        <f t="shared" si="364"/>
        <v>0</v>
      </c>
    </row>
    <row r="713" spans="2:60" ht="15" customHeight="1" hidden="1">
      <c r="B713" s="94" t="s">
        <v>672</v>
      </c>
      <c r="C713" s="95"/>
      <c r="D713" s="95"/>
      <c r="E713" s="98"/>
      <c r="F713" s="95"/>
      <c r="G713" s="95"/>
      <c r="H713" s="98"/>
      <c r="I713" s="95"/>
      <c r="J713" s="95"/>
      <c r="K713" s="98"/>
      <c r="L713" s="95"/>
      <c r="M713" s="95"/>
      <c r="N713" s="98"/>
      <c r="O713" s="95"/>
      <c r="P713" s="95"/>
      <c r="Q713" s="90"/>
      <c r="R713" s="95"/>
      <c r="S713" s="95"/>
      <c r="T713" s="98"/>
      <c r="U713" s="95"/>
      <c r="V713" s="95"/>
      <c r="W713" s="98"/>
      <c r="X713" s="92"/>
      <c r="Y713" s="95"/>
      <c r="Z713" s="98"/>
      <c r="AA713" s="1"/>
      <c r="AB713" s="1"/>
      <c r="AD713" s="1"/>
      <c r="AE713" s="1"/>
      <c r="AG713" s="1"/>
      <c r="AH713" s="1"/>
      <c r="AJ713" s="1"/>
      <c r="AK713" s="1"/>
      <c r="AM713" s="1"/>
      <c r="AN713" s="1"/>
      <c r="AP713" s="1"/>
      <c r="AQ713" s="1"/>
      <c r="AS713" s="1"/>
      <c r="AT713" s="1"/>
      <c r="AV713" s="10"/>
      <c r="AW713" s="1"/>
      <c r="AY713" s="1"/>
      <c r="AZ713" s="1"/>
      <c r="BF713" s="1" t="b">
        <f>IF(AND(BF714,BF715),TRUE,FALSE)</f>
        <v>1</v>
      </c>
      <c r="BH713" s="1">
        <f t="shared" si="364"/>
        <v>0</v>
      </c>
    </row>
    <row r="714" spans="1:60" ht="14.25" hidden="1">
      <c r="A714" s="1" t="s">
        <v>673</v>
      </c>
      <c r="B714" s="96" t="s">
        <v>786</v>
      </c>
      <c r="C714" s="89" t="s">
        <v>508</v>
      </c>
      <c r="D714" s="97"/>
      <c r="E714" s="98">
        <f>ROUND(AC714,round_as_displayed)</f>
        <v>0</v>
      </c>
      <c r="F714" s="89"/>
      <c r="G714" s="97"/>
      <c r="H714" s="98">
        <f>ROUND(AF714,round_as_displayed)</f>
        <v>0</v>
      </c>
      <c r="I714" s="89"/>
      <c r="J714" s="97"/>
      <c r="K714" s="98">
        <f>ROUND(AI714,round_as_displayed)</f>
        <v>0</v>
      </c>
      <c r="L714" s="89"/>
      <c r="M714" s="97"/>
      <c r="N714" s="98">
        <f>ROUND(AL714,round_as_displayed)</f>
        <v>0</v>
      </c>
      <c r="O714" s="89"/>
      <c r="P714" s="97"/>
      <c r="Q714" s="99">
        <f>E714+H714+K714+N714</f>
        <v>0</v>
      </c>
      <c r="R714" s="89"/>
      <c r="S714" s="97"/>
      <c r="T714" s="98">
        <f>ROUND(AR714,round_as_displayed)</f>
        <v>0</v>
      </c>
      <c r="U714" s="89"/>
      <c r="V714" s="97"/>
      <c r="W714" s="98">
        <f>ROUND(AU714,round_as_displayed)</f>
        <v>0</v>
      </c>
      <c r="X714" s="92"/>
      <c r="Y714" s="97"/>
      <c r="Z714" s="98">
        <f>ROUND(AX714,round_as_displayed)</f>
        <v>0</v>
      </c>
      <c r="AB714" s="14"/>
      <c r="AC714" s="39">
        <v>0</v>
      </c>
      <c r="AE714" s="14"/>
      <c r="AF714" s="26">
        <v>0</v>
      </c>
      <c r="AH714" s="14"/>
      <c r="AI714" s="26">
        <v>0</v>
      </c>
      <c r="AK714" s="14"/>
      <c r="AL714" s="26">
        <f>BC714</f>
        <v>0</v>
      </c>
      <c r="AN714" s="14"/>
      <c r="AO714" s="26">
        <f>AC714+AF714+AI714+AL714</f>
        <v>0</v>
      </c>
      <c r="AQ714" s="14"/>
      <c r="AR714" s="30">
        <v>0</v>
      </c>
      <c r="AT714" s="14"/>
      <c r="AU714" s="26">
        <v>0</v>
      </c>
      <c r="AV714" s="10"/>
      <c r="AW714" s="14"/>
      <c r="AX714" s="26">
        <v>0</v>
      </c>
      <c r="AZ714" s="14"/>
      <c r="BA714" s="30">
        <f>AR714+AU714+AX714</f>
        <v>0</v>
      </c>
      <c r="BC714" s="1">
        <v>0</v>
      </c>
      <c r="BD714" s="1">
        <v>0</v>
      </c>
      <c r="BF714" s="1" t="b">
        <f t="shared" si="377"/>
        <v>1</v>
      </c>
      <c r="BH714" s="1">
        <f t="shared" si="364"/>
        <v>0</v>
      </c>
    </row>
    <row r="715" spans="1:60" ht="14.25" hidden="1">
      <c r="A715" s="1" t="s">
        <v>674</v>
      </c>
      <c r="B715" s="96" t="s">
        <v>787</v>
      </c>
      <c r="C715" s="89" t="s">
        <v>508</v>
      </c>
      <c r="D715" s="97"/>
      <c r="E715" s="98">
        <f>ROUND(AC715,round_as_displayed)</f>
        <v>0</v>
      </c>
      <c r="F715" s="97"/>
      <c r="G715" s="97"/>
      <c r="H715" s="98">
        <f>ROUND(AF715,round_as_displayed)</f>
        <v>0</v>
      </c>
      <c r="I715" s="97"/>
      <c r="J715" s="97"/>
      <c r="K715" s="98">
        <f>ROUND(AI715,round_as_displayed)</f>
        <v>0</v>
      </c>
      <c r="L715" s="97"/>
      <c r="M715" s="97"/>
      <c r="N715" s="98">
        <f>ROUND(AL715,round_as_displayed)</f>
        <v>0</v>
      </c>
      <c r="O715" s="97"/>
      <c r="P715" s="97"/>
      <c r="Q715" s="99">
        <f>E715+H715+K715+N715</f>
        <v>0</v>
      </c>
      <c r="R715" s="97"/>
      <c r="S715" s="97"/>
      <c r="T715" s="98">
        <f>ROUND(AR715,round_as_displayed)</f>
        <v>0</v>
      </c>
      <c r="U715" s="97"/>
      <c r="V715" s="97"/>
      <c r="W715" s="98">
        <f>ROUND(AU715,round_as_displayed)</f>
        <v>0</v>
      </c>
      <c r="X715" s="92"/>
      <c r="Y715" s="97"/>
      <c r="Z715" s="98">
        <f>ROUND(AX715,round_as_displayed)</f>
        <v>0</v>
      </c>
      <c r="AB715" s="14"/>
      <c r="AC715" s="39">
        <v>0</v>
      </c>
      <c r="AD715" s="14"/>
      <c r="AE715" s="14"/>
      <c r="AF715" s="26">
        <v>0</v>
      </c>
      <c r="AG715" s="14"/>
      <c r="AH715" s="14"/>
      <c r="AI715" s="26">
        <v>0</v>
      </c>
      <c r="AJ715" s="14"/>
      <c r="AK715" s="14"/>
      <c r="AL715" s="26">
        <f>BC715</f>
        <v>0</v>
      </c>
      <c r="AM715" s="14"/>
      <c r="AN715" s="14"/>
      <c r="AO715" s="26">
        <f>AC715+AF715+AI715+AL715</f>
        <v>0</v>
      </c>
      <c r="AP715" s="14"/>
      <c r="AQ715" s="14"/>
      <c r="AR715" s="30">
        <v>0</v>
      </c>
      <c r="AS715" s="14"/>
      <c r="AT715" s="14"/>
      <c r="AU715" s="26">
        <v>0</v>
      </c>
      <c r="AV715" s="10"/>
      <c r="AW715" s="14"/>
      <c r="AX715" s="26">
        <v>0</v>
      </c>
      <c r="AY715" s="14"/>
      <c r="AZ715" s="14"/>
      <c r="BA715" s="30">
        <f>AR715+AU715+AX715</f>
        <v>0</v>
      </c>
      <c r="BC715" s="1">
        <v>0</v>
      </c>
      <c r="BD715" s="1">
        <v>0</v>
      </c>
      <c r="BF715" s="1" t="b">
        <f t="shared" si="377"/>
        <v>1</v>
      </c>
      <c r="BH715" s="1">
        <f t="shared" si="364"/>
        <v>0</v>
      </c>
    </row>
    <row r="716" spans="2:60" ht="14.25" hidden="1">
      <c r="B716" s="101" t="s">
        <v>5</v>
      </c>
      <c r="C716" s="89" t="s">
        <v>508</v>
      </c>
      <c r="D716" s="102"/>
      <c r="E716" s="103">
        <f>E714+E715</f>
        <v>0</v>
      </c>
      <c r="F716" s="89" t="s">
        <v>508</v>
      </c>
      <c r="G716" s="102"/>
      <c r="H716" s="103">
        <f>H714+H715</f>
        <v>0</v>
      </c>
      <c r="I716" s="89" t="s">
        <v>508</v>
      </c>
      <c r="J716" s="102"/>
      <c r="K716" s="103">
        <f>K714+K715</f>
        <v>0</v>
      </c>
      <c r="L716" s="89" t="s">
        <v>508</v>
      </c>
      <c r="M716" s="102"/>
      <c r="N716" s="103">
        <f>N714+N715</f>
        <v>0</v>
      </c>
      <c r="O716" s="89" t="s">
        <v>508</v>
      </c>
      <c r="P716" s="102"/>
      <c r="Q716" s="103">
        <f>Q714+Q715</f>
        <v>0</v>
      </c>
      <c r="R716" s="89" t="s">
        <v>508</v>
      </c>
      <c r="S716" s="102"/>
      <c r="T716" s="103">
        <f>T714+T715</f>
        <v>0</v>
      </c>
      <c r="U716" s="89" t="s">
        <v>508</v>
      </c>
      <c r="V716" s="102"/>
      <c r="W716" s="103">
        <f>W714+W715</f>
        <v>0</v>
      </c>
      <c r="X716" s="89" t="s">
        <v>508</v>
      </c>
      <c r="Y716" s="102"/>
      <c r="Z716" s="103">
        <f>Z714+Z715</f>
        <v>0</v>
      </c>
      <c r="AA716" s="6" t="s">
        <v>508</v>
      </c>
      <c r="AB716" s="7"/>
      <c r="AC716" s="22">
        <f>AC714+AC715</f>
        <v>0</v>
      </c>
      <c r="AD716" s="6" t="s">
        <v>508</v>
      </c>
      <c r="AE716" s="7"/>
      <c r="AF716" s="22">
        <f>AF714+AF715</f>
        <v>0</v>
      </c>
      <c r="AG716" s="6" t="s">
        <v>508</v>
      </c>
      <c r="AH716" s="7"/>
      <c r="AI716" s="22">
        <f>AI714+AI715</f>
        <v>0</v>
      </c>
      <c r="AJ716" s="6" t="s">
        <v>508</v>
      </c>
      <c r="AK716" s="7"/>
      <c r="AL716" s="22">
        <f>AL714+AL715</f>
        <v>0</v>
      </c>
      <c r="AM716" s="6" t="s">
        <v>508</v>
      </c>
      <c r="AN716" s="7"/>
      <c r="AO716" s="22">
        <f>AO714+AO715</f>
        <v>0</v>
      </c>
      <c r="AP716" s="6" t="s">
        <v>508</v>
      </c>
      <c r="AQ716" s="7"/>
      <c r="AR716" s="22">
        <f>AR714+AR715</f>
        <v>0</v>
      </c>
      <c r="AS716" s="6" t="s">
        <v>508</v>
      </c>
      <c r="AT716" s="7"/>
      <c r="AU716" s="22">
        <f>AU714+AU715</f>
        <v>0</v>
      </c>
      <c r="AV716" s="6" t="s">
        <v>508</v>
      </c>
      <c r="AW716" s="7"/>
      <c r="AX716" s="22">
        <f>AX714+AX715</f>
        <v>0</v>
      </c>
      <c r="AY716" s="6" t="s">
        <v>508</v>
      </c>
      <c r="AZ716" s="7"/>
      <c r="BA716" s="22">
        <f>BA714+BA715</f>
        <v>0</v>
      </c>
      <c r="BF716" s="1" t="b">
        <f>BF713</f>
        <v>1</v>
      </c>
      <c r="BH716" s="1">
        <f t="shared" si="364"/>
        <v>0</v>
      </c>
    </row>
    <row r="717" spans="2:60" ht="14.25">
      <c r="B717" s="56" t="s">
        <v>791</v>
      </c>
      <c r="C717" s="6" t="s">
        <v>508</v>
      </c>
      <c r="D717" s="49"/>
      <c r="E717" s="23">
        <f>SUM(+E626+E645+E655+E699+E711+E716)</f>
        <v>0</v>
      </c>
      <c r="F717" s="6" t="s">
        <v>508</v>
      </c>
      <c r="G717" s="49"/>
      <c r="H717" s="23">
        <f>SUM(+H626+H645+H655+H699+H711+H716)</f>
        <v>169359</v>
      </c>
      <c r="I717" s="6" t="s">
        <v>508</v>
      </c>
      <c r="J717" s="49"/>
      <c r="K717" s="23">
        <f>SUM(+K626+K645+K655+K699+K711+K716)</f>
        <v>142981</v>
      </c>
      <c r="L717" s="6" t="s">
        <v>508</v>
      </c>
      <c r="M717" s="49"/>
      <c r="N717" s="23">
        <f>SUM(+N626+N645+N655+N699+N711+N716)</f>
        <v>1209379</v>
      </c>
      <c r="O717" s="6" t="s">
        <v>508</v>
      </c>
      <c r="P717" s="49"/>
      <c r="Q717" s="23">
        <f>SUM(+Q626+Q645+Q655+Q699+Q711+Q716)</f>
        <v>1521719</v>
      </c>
      <c r="R717" s="6" t="s">
        <v>508</v>
      </c>
      <c r="S717" s="49"/>
      <c r="T717" s="23">
        <f>SUM(+T626+T645+T655+T699+T711+T716)</f>
        <v>979487</v>
      </c>
      <c r="U717" s="6" t="s">
        <v>508</v>
      </c>
      <c r="V717" s="49"/>
      <c r="W717" s="23">
        <f>SUM(+W626+W645+W655+W699+W711+W716)</f>
        <v>475431</v>
      </c>
      <c r="X717" s="6" t="s">
        <v>508</v>
      </c>
      <c r="Y717" s="49"/>
      <c r="Z717" s="23">
        <f>SUM(+Z626+Z645+Z655+Z699+Z711+Z716)</f>
        <v>66801</v>
      </c>
      <c r="AA717" s="6" t="s">
        <v>508</v>
      </c>
      <c r="AB717" s="49"/>
      <c r="AC717" s="23">
        <f>SUM(+AC626+AC645+AC655+AC699+AC711+AC716)</f>
        <v>548347.38</v>
      </c>
      <c r="AD717" s="6" t="s">
        <v>508</v>
      </c>
      <c r="AE717" s="49"/>
      <c r="AF717" s="23">
        <f>SUM(+AF626+AF645+AF655+AF699+AF711+AF716)</f>
        <v>592605.5900000001</v>
      </c>
      <c r="AG717" s="6" t="s">
        <v>508</v>
      </c>
      <c r="AH717" s="49"/>
      <c r="AI717" s="23">
        <f>SUM(+AI626+AI645+AI655+AI699+AI711+AI716)</f>
        <v>387316.57</v>
      </c>
      <c r="AJ717" s="6" t="s">
        <v>508</v>
      </c>
      <c r="AK717" s="49"/>
      <c r="AL717" s="23">
        <f>SUM(+AL626+AL645+AL655+AL699+AL711+AL716)</f>
        <v>1266854.1800000002</v>
      </c>
      <c r="AM717" s="6" t="s">
        <v>508</v>
      </c>
      <c r="AN717" s="49"/>
      <c r="AO717" s="23">
        <f>SUM(+AO626+AO645+AO655+AO699+AO711+AO716)</f>
        <v>2795123.72</v>
      </c>
      <c r="AP717" s="6" t="s">
        <v>508</v>
      </c>
      <c r="AQ717" s="49"/>
      <c r="AR717" s="23">
        <f>SUM(+AR626+AR645+AR655+AR699+AR711+AR716)</f>
        <v>975237.6699999999</v>
      </c>
      <c r="AS717" s="6" t="s">
        <v>508</v>
      </c>
      <c r="AT717" s="49"/>
      <c r="AU717" s="23">
        <f>SUM(+AU626+AU645+AU655+AU699+AU711+AU716)</f>
        <v>475430.81</v>
      </c>
      <c r="AV717" s="6" t="s">
        <v>508</v>
      </c>
      <c r="AW717" s="49"/>
      <c r="AX717" s="23">
        <f>SUM(+AX626+AX645+AX655+AX699+AX711+AX716)</f>
        <v>67534.82</v>
      </c>
      <c r="AY717" s="6" t="s">
        <v>508</v>
      </c>
      <c r="AZ717" s="49"/>
      <c r="BA717" s="23">
        <f>SUM(+BA626+BA645+BA655+BA699+BA711+BA716)</f>
        <v>1518203.3000000003</v>
      </c>
      <c r="BH717" s="1">
        <f t="shared" si="364"/>
        <v>0</v>
      </c>
    </row>
    <row r="718" spans="2:60" ht="14.25">
      <c r="B718" s="96"/>
      <c r="C718" s="89"/>
      <c r="D718" s="89"/>
      <c r="E718" s="90"/>
      <c r="F718" s="89"/>
      <c r="G718" s="89"/>
      <c r="H718" s="90"/>
      <c r="I718" s="89"/>
      <c r="J718" s="89"/>
      <c r="K718" s="90"/>
      <c r="L718" s="89"/>
      <c r="M718" s="89"/>
      <c r="N718" s="90"/>
      <c r="O718" s="89"/>
      <c r="P718" s="89"/>
      <c r="Q718" s="90"/>
      <c r="R718" s="89"/>
      <c r="S718" s="89"/>
      <c r="T718" s="90"/>
      <c r="U718" s="89"/>
      <c r="V718" s="89"/>
      <c r="W718" s="90"/>
      <c r="X718" s="92"/>
      <c r="Y718" s="89"/>
      <c r="Z718" s="90"/>
      <c r="AV718" s="10"/>
      <c r="BH718" s="1">
        <f t="shared" si="364"/>
        <v>0</v>
      </c>
    </row>
    <row r="719" spans="2:60" ht="15" customHeight="1">
      <c r="B719" s="13" t="s">
        <v>679</v>
      </c>
      <c r="C719" s="1"/>
      <c r="D719" s="1"/>
      <c r="E719" s="19"/>
      <c r="F719" s="1"/>
      <c r="G719" s="1"/>
      <c r="H719" s="19"/>
      <c r="I719" s="1"/>
      <c r="J719" s="1"/>
      <c r="K719" s="19"/>
      <c r="L719" s="1"/>
      <c r="M719" s="1"/>
      <c r="N719" s="19"/>
      <c r="O719" s="1"/>
      <c r="P719" s="1"/>
      <c r="R719" s="1"/>
      <c r="S719" s="1"/>
      <c r="U719" s="1"/>
      <c r="V719" s="1"/>
      <c r="W719" s="19"/>
      <c r="X719" s="10"/>
      <c r="Y719" s="1"/>
      <c r="Z719" s="19"/>
      <c r="AA719" s="1"/>
      <c r="AB719" s="1"/>
      <c r="AD719" s="1"/>
      <c r="AE719" s="1"/>
      <c r="AG719" s="1"/>
      <c r="AH719" s="1"/>
      <c r="AJ719" s="1"/>
      <c r="AK719" s="1"/>
      <c r="AM719" s="1"/>
      <c r="AN719" s="1"/>
      <c r="AP719" s="1"/>
      <c r="AQ719" s="1"/>
      <c r="AS719" s="1"/>
      <c r="AT719" s="1"/>
      <c r="AV719" s="10"/>
      <c r="AW719" s="1"/>
      <c r="AY719" s="1"/>
      <c r="AZ719" s="1"/>
      <c r="BH719" s="1">
        <f t="shared" si="364"/>
        <v>0</v>
      </c>
    </row>
    <row r="720" spans="2:60" ht="15" customHeight="1">
      <c r="B720" s="94" t="s">
        <v>680</v>
      </c>
      <c r="C720" s="95"/>
      <c r="D720" s="95"/>
      <c r="E720" s="90"/>
      <c r="F720" s="95"/>
      <c r="G720" s="95"/>
      <c r="H720" s="90"/>
      <c r="I720" s="95"/>
      <c r="J720" s="95"/>
      <c r="K720" s="90"/>
      <c r="L720" s="95"/>
      <c r="M720" s="95"/>
      <c r="N720" s="90"/>
      <c r="O720" s="95"/>
      <c r="P720" s="95"/>
      <c r="Q720" s="90"/>
      <c r="R720" s="95"/>
      <c r="S720" s="95"/>
      <c r="T720" s="90"/>
      <c r="U720" s="95"/>
      <c r="V720" s="95"/>
      <c r="W720" s="90"/>
      <c r="X720" s="92"/>
      <c r="Y720" s="95"/>
      <c r="Z720" s="90"/>
      <c r="AA720" s="1"/>
      <c r="AB720" s="1"/>
      <c r="AD720" s="1"/>
      <c r="AE720" s="1"/>
      <c r="AG720" s="1"/>
      <c r="AH720" s="1"/>
      <c r="AJ720" s="1"/>
      <c r="AK720" s="1"/>
      <c r="AM720" s="1"/>
      <c r="AN720" s="1"/>
      <c r="AP720" s="1"/>
      <c r="AQ720" s="1"/>
      <c r="AS720" s="1"/>
      <c r="AT720" s="1"/>
      <c r="AV720" s="10"/>
      <c r="AW720" s="1"/>
      <c r="AY720" s="1"/>
      <c r="AZ720" s="1"/>
      <c r="BF720" s="1" t="b">
        <f>IF(AND(BF722,BF730,BF733,BF734,BF736,BF737),TRUE,FALSE)</f>
        <v>0</v>
      </c>
      <c r="BH720" s="1">
        <f t="shared" si="364"/>
        <v>0</v>
      </c>
    </row>
    <row r="721" spans="1:60" s="61" customFormat="1" ht="14.25" hidden="1" outlineLevel="1">
      <c r="A721" s="61" t="s">
        <v>347</v>
      </c>
      <c r="B721" s="107" t="s">
        <v>348</v>
      </c>
      <c r="C721" s="107"/>
      <c r="D721" s="107"/>
      <c r="E721" s="108">
        <f aca="true" t="shared" si="378" ref="E721:E737">ROUND(AC721,round_as_displayed)</f>
        <v>0</v>
      </c>
      <c r="F721" s="107"/>
      <c r="G721" s="107"/>
      <c r="H721" s="108">
        <f aca="true" t="shared" si="379" ref="H721:H737">ROUND(AF721,round_as_displayed)</f>
        <v>3633</v>
      </c>
      <c r="I721" s="107"/>
      <c r="J721" s="107"/>
      <c r="K721" s="108">
        <f aca="true" t="shared" si="380" ref="K721:K737">ROUND(AI721,round_as_displayed)</f>
        <v>0</v>
      </c>
      <c r="L721" s="107"/>
      <c r="M721" s="107"/>
      <c r="N721" s="108">
        <f aca="true" t="shared" si="381" ref="N721:N737">ROUND(AL721,round_as_displayed)</f>
        <v>0</v>
      </c>
      <c r="O721" s="107"/>
      <c r="P721" s="107"/>
      <c r="Q721" s="108">
        <f>E721+H721+K721+N721</f>
        <v>3633</v>
      </c>
      <c r="R721" s="107"/>
      <c r="S721" s="107"/>
      <c r="T721" s="108">
        <f aca="true" t="shared" si="382" ref="T721:T737">ROUND(AR721,round_as_displayed)</f>
        <v>3633</v>
      </c>
      <c r="U721" s="107"/>
      <c r="V721" s="107"/>
      <c r="W721" s="108">
        <f aca="true" t="shared" si="383" ref="W721:W737">ROUND(AU721,round_as_displayed)</f>
        <v>0</v>
      </c>
      <c r="X721" s="107"/>
      <c r="Y721" s="107"/>
      <c r="Z721" s="108">
        <f aca="true" t="shared" si="384" ref="Z721:Z737">ROUND(AX721,round_as_displayed)</f>
        <v>0</v>
      </c>
      <c r="AC721" s="61">
        <v>0</v>
      </c>
      <c r="AF721" s="61">
        <v>3632.78</v>
      </c>
      <c r="AI721" s="61">
        <v>0</v>
      </c>
      <c r="AO721" s="61">
        <f>AC721+AF721+AI721+AL721</f>
        <v>3632.78</v>
      </c>
      <c r="AR721" s="61">
        <v>3632.78</v>
      </c>
      <c r="AU721" s="61">
        <v>0</v>
      </c>
      <c r="AX721" s="61">
        <v>0</v>
      </c>
      <c r="BA721" s="61">
        <f>AR721+AU721+AX721</f>
        <v>3632.78</v>
      </c>
      <c r="BC721" s="61">
        <v>0</v>
      </c>
      <c r="BD721" s="63">
        <v>0</v>
      </c>
      <c r="BE721" s="63"/>
      <c r="BF721" s="61" t="b">
        <f>IF(AND(AC721=0,AF721=0,AI721=0,AL721=0),TRUE,FALSE)</f>
        <v>0</v>
      </c>
      <c r="BH721" s="1">
        <f t="shared" si="364"/>
        <v>0</v>
      </c>
    </row>
    <row r="722" spans="1:60" ht="14.25" collapsed="1">
      <c r="A722" s="1" t="s">
        <v>792</v>
      </c>
      <c r="B722" s="50" t="s">
        <v>720</v>
      </c>
      <c r="C722" s="6" t="s">
        <v>508</v>
      </c>
      <c r="D722" s="14"/>
      <c r="E722" s="21">
        <f t="shared" si="378"/>
        <v>0</v>
      </c>
      <c r="F722" s="14"/>
      <c r="G722" s="14"/>
      <c r="H722" s="21">
        <f t="shared" si="379"/>
        <v>3633</v>
      </c>
      <c r="I722" s="14"/>
      <c r="J722" s="14"/>
      <c r="K722" s="21">
        <f t="shared" si="380"/>
        <v>0</v>
      </c>
      <c r="L722" s="14"/>
      <c r="M722" s="14"/>
      <c r="N722" s="21">
        <f t="shared" si="381"/>
        <v>0</v>
      </c>
      <c r="O722" s="14"/>
      <c r="P722" s="14"/>
      <c r="Q722" s="30">
        <f>E722+H722+K722+N722</f>
        <v>3633</v>
      </c>
      <c r="R722" s="14"/>
      <c r="S722" s="14"/>
      <c r="T722" s="21">
        <f t="shared" si="382"/>
        <v>3633</v>
      </c>
      <c r="U722" s="14"/>
      <c r="V722" s="14"/>
      <c r="W722" s="21">
        <f t="shared" si="383"/>
        <v>0</v>
      </c>
      <c r="X722" s="10"/>
      <c r="Y722" s="14"/>
      <c r="Z722" s="21">
        <f t="shared" si="384"/>
        <v>0</v>
      </c>
      <c r="AB722" s="14"/>
      <c r="AC722" s="39">
        <v>0</v>
      </c>
      <c r="AD722" s="14"/>
      <c r="AE722" s="14"/>
      <c r="AF722" s="26">
        <v>3632.78</v>
      </c>
      <c r="AG722" s="14"/>
      <c r="AH722" s="14"/>
      <c r="AI722" s="26">
        <v>0</v>
      </c>
      <c r="AJ722" s="14"/>
      <c r="AK722" s="14"/>
      <c r="AL722" s="26">
        <f>BC722</f>
        <v>0</v>
      </c>
      <c r="AM722" s="14"/>
      <c r="AN722" s="14"/>
      <c r="AO722" s="26">
        <f>AC722+AF722+AI722+AL722</f>
        <v>3632.78</v>
      </c>
      <c r="AP722" s="14"/>
      <c r="AQ722" s="14"/>
      <c r="AR722" s="30">
        <v>3632.78</v>
      </c>
      <c r="AS722" s="14"/>
      <c r="AT722" s="14"/>
      <c r="AU722" s="26">
        <v>0</v>
      </c>
      <c r="AV722" s="10"/>
      <c r="AW722" s="14"/>
      <c r="AX722" s="26">
        <v>0</v>
      </c>
      <c r="AY722" s="14"/>
      <c r="AZ722" s="14"/>
      <c r="BA722" s="30">
        <f>AR722+AU722+AX722</f>
        <v>3632.78</v>
      </c>
      <c r="BC722" s="1">
        <v>0</v>
      </c>
      <c r="BD722" s="1">
        <v>0</v>
      </c>
      <c r="BF722" s="1" t="b">
        <f>IF(AND(AC722=0,AF722=0,AI722=0,AL722=0),TRUE,FALSE)</f>
        <v>0</v>
      </c>
      <c r="BH722" s="1">
        <f t="shared" si="364"/>
        <v>0</v>
      </c>
    </row>
    <row r="723" spans="1:60" s="61" customFormat="1" ht="14.25" hidden="1" outlineLevel="1">
      <c r="A723" s="61" t="s">
        <v>166</v>
      </c>
      <c r="B723" s="107" t="s">
        <v>167</v>
      </c>
      <c r="C723" s="107"/>
      <c r="D723" s="107"/>
      <c r="E723" s="108">
        <f t="shared" si="378"/>
        <v>0</v>
      </c>
      <c r="F723" s="107"/>
      <c r="G723" s="107"/>
      <c r="H723" s="108">
        <f t="shared" si="379"/>
        <v>0</v>
      </c>
      <c r="I723" s="107"/>
      <c r="J723" s="107"/>
      <c r="K723" s="108">
        <f t="shared" si="380"/>
        <v>0</v>
      </c>
      <c r="L723" s="107"/>
      <c r="M723" s="107"/>
      <c r="N723" s="108">
        <f t="shared" si="381"/>
        <v>0</v>
      </c>
      <c r="O723" s="107"/>
      <c r="P723" s="107"/>
      <c r="Q723" s="108">
        <f aca="true" t="shared" si="385" ref="Q723:Q729">E723+H723+K723+N723</f>
        <v>0</v>
      </c>
      <c r="R723" s="107"/>
      <c r="S723" s="107"/>
      <c r="T723" s="108">
        <f t="shared" si="382"/>
        <v>0</v>
      </c>
      <c r="U723" s="107"/>
      <c r="V723" s="107"/>
      <c r="W723" s="108">
        <f t="shared" si="383"/>
        <v>1183</v>
      </c>
      <c r="X723" s="107"/>
      <c r="Y723" s="107"/>
      <c r="Z723" s="108">
        <f t="shared" si="384"/>
        <v>0</v>
      </c>
      <c r="AC723" s="61">
        <v>0</v>
      </c>
      <c r="AF723" s="61">
        <v>0</v>
      </c>
      <c r="AI723" s="61">
        <v>0</v>
      </c>
      <c r="AO723" s="61">
        <f aca="true" t="shared" si="386" ref="AO723:AO729">AC723+AF723+AI723+AL723</f>
        <v>0</v>
      </c>
      <c r="AR723" s="61">
        <v>0</v>
      </c>
      <c r="AU723" s="61">
        <v>1182.7</v>
      </c>
      <c r="AX723" s="61">
        <v>0</v>
      </c>
      <c r="BA723" s="61">
        <f aca="true" t="shared" si="387" ref="BA723:BA729">AR723+AU723+AX723</f>
        <v>1182.7</v>
      </c>
      <c r="BC723" s="61">
        <v>1182.7</v>
      </c>
      <c r="BD723" s="63">
        <v>-1182.7</v>
      </c>
      <c r="BE723" s="63"/>
      <c r="BF723" s="61" t="b">
        <f aca="true" t="shared" si="388" ref="BF723:BF729">IF(AND(AC723=0,AF723=0,AI723=0,AL723=0),TRUE,FALSE)</f>
        <v>1</v>
      </c>
      <c r="BH723" s="1">
        <f t="shared" si="364"/>
        <v>1183</v>
      </c>
    </row>
    <row r="724" spans="1:60" s="61" customFormat="1" ht="14.25" hidden="1" outlineLevel="1">
      <c r="A724" s="61" t="s">
        <v>349</v>
      </c>
      <c r="B724" s="107" t="s">
        <v>471</v>
      </c>
      <c r="C724" s="107"/>
      <c r="D724" s="107"/>
      <c r="E724" s="108">
        <f t="shared" si="378"/>
        <v>0</v>
      </c>
      <c r="F724" s="107"/>
      <c r="G724" s="107"/>
      <c r="H724" s="108">
        <f t="shared" si="379"/>
        <v>0</v>
      </c>
      <c r="I724" s="107"/>
      <c r="J724" s="107"/>
      <c r="K724" s="108">
        <f t="shared" si="380"/>
        <v>1576</v>
      </c>
      <c r="L724" s="107"/>
      <c r="M724" s="107"/>
      <c r="N724" s="108">
        <f t="shared" si="381"/>
        <v>0</v>
      </c>
      <c r="O724" s="107"/>
      <c r="P724" s="107"/>
      <c r="Q724" s="108">
        <f t="shared" si="385"/>
        <v>1576</v>
      </c>
      <c r="R724" s="107"/>
      <c r="S724" s="107"/>
      <c r="T724" s="108">
        <f t="shared" si="382"/>
        <v>0</v>
      </c>
      <c r="U724" s="107"/>
      <c r="V724" s="107"/>
      <c r="W724" s="108">
        <f t="shared" si="383"/>
        <v>1576</v>
      </c>
      <c r="X724" s="107"/>
      <c r="Y724" s="107"/>
      <c r="Z724" s="108">
        <f t="shared" si="384"/>
        <v>0</v>
      </c>
      <c r="AC724" s="61">
        <v>0</v>
      </c>
      <c r="AF724" s="61">
        <v>0</v>
      </c>
      <c r="AI724" s="61">
        <v>1575.93</v>
      </c>
      <c r="AO724" s="61">
        <f t="shared" si="386"/>
        <v>1575.93</v>
      </c>
      <c r="AR724" s="61">
        <v>0</v>
      </c>
      <c r="AU724" s="61">
        <v>1575.93</v>
      </c>
      <c r="AX724" s="61">
        <v>0</v>
      </c>
      <c r="BA724" s="61">
        <f t="shared" si="387"/>
        <v>1575.93</v>
      </c>
      <c r="BC724" s="61">
        <v>0</v>
      </c>
      <c r="BD724" s="63">
        <v>0</v>
      </c>
      <c r="BE724" s="63"/>
      <c r="BF724" s="61" t="b">
        <f t="shared" si="388"/>
        <v>0</v>
      </c>
      <c r="BH724" s="1">
        <f aca="true" t="shared" si="389" ref="BH724:BH778">SUM(T724:Z724)-SUM(E724:N724)</f>
        <v>0</v>
      </c>
    </row>
    <row r="725" spans="1:60" s="61" customFormat="1" ht="14.25" hidden="1" outlineLevel="1">
      <c r="A725" s="61" t="s">
        <v>350</v>
      </c>
      <c r="B725" s="107" t="s">
        <v>472</v>
      </c>
      <c r="C725" s="107"/>
      <c r="D725" s="107"/>
      <c r="E725" s="108">
        <f t="shared" si="378"/>
        <v>0</v>
      </c>
      <c r="F725" s="107"/>
      <c r="G725" s="107"/>
      <c r="H725" s="108">
        <f t="shared" si="379"/>
        <v>0</v>
      </c>
      <c r="I725" s="107"/>
      <c r="J725" s="107"/>
      <c r="K725" s="108">
        <f t="shared" si="380"/>
        <v>0</v>
      </c>
      <c r="L725" s="107"/>
      <c r="M725" s="107"/>
      <c r="N725" s="108">
        <f t="shared" si="381"/>
        <v>0</v>
      </c>
      <c r="O725" s="107"/>
      <c r="P725" s="107"/>
      <c r="Q725" s="108">
        <f t="shared" si="385"/>
        <v>0</v>
      </c>
      <c r="R725" s="107"/>
      <c r="S725" s="107"/>
      <c r="T725" s="108">
        <f t="shared" si="382"/>
        <v>0</v>
      </c>
      <c r="U725" s="107"/>
      <c r="V725" s="107"/>
      <c r="W725" s="108">
        <f t="shared" si="383"/>
        <v>0</v>
      </c>
      <c r="X725" s="107"/>
      <c r="Y725" s="107"/>
      <c r="Z725" s="108">
        <f t="shared" si="384"/>
        <v>0</v>
      </c>
      <c r="AC725" s="61">
        <v>0</v>
      </c>
      <c r="AF725" s="61">
        <v>0</v>
      </c>
      <c r="AI725" s="61">
        <v>0</v>
      </c>
      <c r="AO725" s="61">
        <f t="shared" si="386"/>
        <v>0</v>
      </c>
      <c r="AR725" s="61">
        <v>0</v>
      </c>
      <c r="AU725" s="61">
        <v>0</v>
      </c>
      <c r="AX725" s="61">
        <v>0</v>
      </c>
      <c r="BA725" s="61">
        <f t="shared" si="387"/>
        <v>0</v>
      </c>
      <c r="BC725" s="61">
        <v>0</v>
      </c>
      <c r="BD725" s="63">
        <v>-334818.93</v>
      </c>
      <c r="BE725" s="63"/>
      <c r="BF725" s="61" t="b">
        <f t="shared" si="388"/>
        <v>1</v>
      </c>
      <c r="BH725" s="1">
        <f t="shared" si="389"/>
        <v>0</v>
      </c>
    </row>
    <row r="726" spans="1:60" s="61" customFormat="1" ht="14.25" hidden="1" outlineLevel="1">
      <c r="A726" s="61" t="s">
        <v>341</v>
      </c>
      <c r="B726" s="107" t="s">
        <v>342</v>
      </c>
      <c r="C726" s="107"/>
      <c r="D726" s="107"/>
      <c r="E726" s="108">
        <f t="shared" si="378"/>
        <v>0</v>
      </c>
      <c r="F726" s="107"/>
      <c r="G726" s="107"/>
      <c r="H726" s="108">
        <f t="shared" si="379"/>
        <v>170881</v>
      </c>
      <c r="I726" s="107"/>
      <c r="J726" s="107"/>
      <c r="K726" s="108">
        <f t="shared" si="380"/>
        <v>0</v>
      </c>
      <c r="L726" s="107"/>
      <c r="M726" s="107"/>
      <c r="N726" s="108">
        <f t="shared" si="381"/>
        <v>0</v>
      </c>
      <c r="O726" s="107"/>
      <c r="P726" s="107"/>
      <c r="Q726" s="108">
        <f t="shared" si="385"/>
        <v>170881</v>
      </c>
      <c r="R726" s="107"/>
      <c r="S726" s="107"/>
      <c r="T726" s="108">
        <f t="shared" si="382"/>
        <v>0</v>
      </c>
      <c r="U726" s="107"/>
      <c r="V726" s="107"/>
      <c r="W726" s="108">
        <f t="shared" si="383"/>
        <v>170881</v>
      </c>
      <c r="X726" s="107"/>
      <c r="Y726" s="107"/>
      <c r="Z726" s="108">
        <f t="shared" si="384"/>
        <v>0</v>
      </c>
      <c r="AC726" s="61">
        <v>0</v>
      </c>
      <c r="AF726" s="61">
        <v>170881.1</v>
      </c>
      <c r="AI726" s="61">
        <v>0</v>
      </c>
      <c r="AO726" s="61">
        <f t="shared" si="386"/>
        <v>170881.1</v>
      </c>
      <c r="AR726" s="61">
        <v>0</v>
      </c>
      <c r="AU726" s="61">
        <v>170881.1</v>
      </c>
      <c r="AX726" s="61">
        <v>0</v>
      </c>
      <c r="BA726" s="61">
        <f t="shared" si="387"/>
        <v>170881.1</v>
      </c>
      <c r="BC726" s="61">
        <v>0</v>
      </c>
      <c r="BD726" s="63">
        <v>288763.35</v>
      </c>
      <c r="BE726" s="63"/>
      <c r="BF726" s="61" t="b">
        <f t="shared" si="388"/>
        <v>0</v>
      </c>
      <c r="BH726" s="1">
        <f t="shared" si="389"/>
        <v>0</v>
      </c>
    </row>
    <row r="727" spans="1:60" s="61" customFormat="1" ht="14.25" hidden="1" outlineLevel="1">
      <c r="A727" s="61" t="s">
        <v>351</v>
      </c>
      <c r="B727" s="107" t="s">
        <v>473</v>
      </c>
      <c r="C727" s="107"/>
      <c r="D727" s="107"/>
      <c r="E727" s="108">
        <f t="shared" si="378"/>
        <v>0</v>
      </c>
      <c r="F727" s="107"/>
      <c r="G727" s="107"/>
      <c r="H727" s="108">
        <f t="shared" si="379"/>
        <v>0</v>
      </c>
      <c r="I727" s="107"/>
      <c r="J727" s="107"/>
      <c r="K727" s="108">
        <f t="shared" si="380"/>
        <v>0</v>
      </c>
      <c r="L727" s="107"/>
      <c r="M727" s="107"/>
      <c r="N727" s="108">
        <f t="shared" si="381"/>
        <v>0</v>
      </c>
      <c r="O727" s="107"/>
      <c r="P727" s="107"/>
      <c r="Q727" s="108">
        <f t="shared" si="385"/>
        <v>0</v>
      </c>
      <c r="R727" s="107"/>
      <c r="S727" s="107"/>
      <c r="T727" s="108">
        <f t="shared" si="382"/>
        <v>0</v>
      </c>
      <c r="U727" s="107"/>
      <c r="V727" s="107"/>
      <c r="W727" s="108">
        <f t="shared" si="383"/>
        <v>0</v>
      </c>
      <c r="X727" s="107"/>
      <c r="Y727" s="107"/>
      <c r="Z727" s="108">
        <f t="shared" si="384"/>
        <v>0</v>
      </c>
      <c r="AC727" s="61">
        <v>0</v>
      </c>
      <c r="AF727" s="61">
        <v>0</v>
      </c>
      <c r="AI727" s="61">
        <v>0</v>
      </c>
      <c r="AO727" s="61">
        <f t="shared" si="386"/>
        <v>0</v>
      </c>
      <c r="AR727" s="61">
        <v>0</v>
      </c>
      <c r="AU727" s="61">
        <v>0</v>
      </c>
      <c r="AX727" s="61">
        <v>0</v>
      </c>
      <c r="BA727" s="61">
        <f t="shared" si="387"/>
        <v>0</v>
      </c>
      <c r="BC727" s="61">
        <v>0</v>
      </c>
      <c r="BD727" s="63">
        <v>-304999.17</v>
      </c>
      <c r="BE727" s="63"/>
      <c r="BF727" s="61" t="b">
        <f t="shared" si="388"/>
        <v>1</v>
      </c>
      <c r="BH727" s="1">
        <f t="shared" si="389"/>
        <v>0</v>
      </c>
    </row>
    <row r="728" spans="1:60" s="61" customFormat="1" ht="14.25" hidden="1" outlineLevel="1">
      <c r="A728" s="61" t="s">
        <v>335</v>
      </c>
      <c r="B728" s="107" t="s">
        <v>336</v>
      </c>
      <c r="C728" s="107"/>
      <c r="D728" s="107"/>
      <c r="E728" s="108">
        <f t="shared" si="378"/>
        <v>0</v>
      </c>
      <c r="F728" s="107"/>
      <c r="G728" s="107"/>
      <c r="H728" s="108">
        <f t="shared" si="379"/>
        <v>0</v>
      </c>
      <c r="I728" s="107"/>
      <c r="J728" s="107"/>
      <c r="K728" s="108">
        <f t="shared" si="380"/>
        <v>0</v>
      </c>
      <c r="L728" s="107"/>
      <c r="M728" s="107"/>
      <c r="N728" s="108">
        <f t="shared" si="381"/>
        <v>0</v>
      </c>
      <c r="O728" s="107"/>
      <c r="P728" s="107"/>
      <c r="Q728" s="108">
        <f t="shared" si="385"/>
        <v>0</v>
      </c>
      <c r="R728" s="107"/>
      <c r="S728" s="107"/>
      <c r="T728" s="108">
        <f t="shared" si="382"/>
        <v>86806</v>
      </c>
      <c r="U728" s="107"/>
      <c r="V728" s="107"/>
      <c r="W728" s="108">
        <f t="shared" si="383"/>
        <v>4995</v>
      </c>
      <c r="X728" s="107"/>
      <c r="Y728" s="107"/>
      <c r="Z728" s="108">
        <f t="shared" si="384"/>
        <v>0</v>
      </c>
      <c r="AC728" s="61">
        <v>0</v>
      </c>
      <c r="AF728" s="61">
        <v>0</v>
      </c>
      <c r="AI728" s="61">
        <v>0</v>
      </c>
      <c r="AO728" s="61">
        <f t="shared" si="386"/>
        <v>0</v>
      </c>
      <c r="AR728" s="61">
        <v>86805.89</v>
      </c>
      <c r="AU728" s="61">
        <v>4995</v>
      </c>
      <c r="AX728" s="61">
        <v>0</v>
      </c>
      <c r="BA728" s="61">
        <f t="shared" si="387"/>
        <v>91800.89</v>
      </c>
      <c r="BC728" s="61">
        <v>91800.89</v>
      </c>
      <c r="BD728" s="63">
        <v>-1024383.56</v>
      </c>
      <c r="BE728" s="63"/>
      <c r="BF728" s="61" t="b">
        <f t="shared" si="388"/>
        <v>1</v>
      </c>
      <c r="BH728" s="1">
        <f t="shared" si="389"/>
        <v>91801</v>
      </c>
    </row>
    <row r="729" spans="1:60" s="61" customFormat="1" ht="14.25" hidden="1" outlineLevel="1">
      <c r="A729" s="61" t="s">
        <v>352</v>
      </c>
      <c r="B729" s="107" t="s">
        <v>474</v>
      </c>
      <c r="C729" s="107"/>
      <c r="D729" s="107"/>
      <c r="E729" s="108">
        <f t="shared" si="378"/>
        <v>0</v>
      </c>
      <c r="F729" s="107"/>
      <c r="G729" s="107"/>
      <c r="H729" s="108">
        <f t="shared" si="379"/>
        <v>0</v>
      </c>
      <c r="I729" s="107"/>
      <c r="J729" s="107"/>
      <c r="K729" s="108">
        <f t="shared" si="380"/>
        <v>0</v>
      </c>
      <c r="L729" s="107"/>
      <c r="M729" s="107"/>
      <c r="N729" s="108">
        <f t="shared" si="381"/>
        <v>0</v>
      </c>
      <c r="O729" s="107"/>
      <c r="P729" s="107"/>
      <c r="Q729" s="108">
        <f t="shared" si="385"/>
        <v>0</v>
      </c>
      <c r="R729" s="107"/>
      <c r="S729" s="107"/>
      <c r="T729" s="108">
        <f t="shared" si="382"/>
        <v>25442</v>
      </c>
      <c r="U729" s="107"/>
      <c r="V729" s="107"/>
      <c r="W729" s="108">
        <f t="shared" si="383"/>
        <v>30881</v>
      </c>
      <c r="X729" s="107"/>
      <c r="Y729" s="107"/>
      <c r="Z729" s="108">
        <f t="shared" si="384"/>
        <v>0</v>
      </c>
      <c r="AC729" s="61">
        <v>0</v>
      </c>
      <c r="AF729" s="61">
        <v>0</v>
      </c>
      <c r="AI729" s="61">
        <v>0</v>
      </c>
      <c r="AO729" s="61">
        <f t="shared" si="386"/>
        <v>0</v>
      </c>
      <c r="AR729" s="61">
        <v>25442.2</v>
      </c>
      <c r="AU729" s="61">
        <v>30881.2</v>
      </c>
      <c r="AX729" s="61">
        <v>0</v>
      </c>
      <c r="BA729" s="61">
        <f t="shared" si="387"/>
        <v>56323.4</v>
      </c>
      <c r="BC729" s="61">
        <v>56323.4</v>
      </c>
      <c r="BD729" s="63">
        <v>186940.25</v>
      </c>
      <c r="BE729" s="63"/>
      <c r="BF729" s="61" t="b">
        <f t="shared" si="388"/>
        <v>1</v>
      </c>
      <c r="BH729" s="1">
        <f t="shared" si="389"/>
        <v>56323</v>
      </c>
    </row>
    <row r="730" spans="1:60" ht="14.25" collapsed="1">
      <c r="A730" s="1" t="s">
        <v>49</v>
      </c>
      <c r="B730" s="96" t="s">
        <v>872</v>
      </c>
      <c r="C730" s="89" t="s">
        <v>508</v>
      </c>
      <c r="D730" s="97"/>
      <c r="E730" s="98">
        <f t="shared" si="378"/>
        <v>0</v>
      </c>
      <c r="F730" s="97"/>
      <c r="G730" s="97"/>
      <c r="H730" s="98">
        <f t="shared" si="379"/>
        <v>170881</v>
      </c>
      <c r="I730" s="97"/>
      <c r="J730" s="97"/>
      <c r="K730" s="98">
        <f t="shared" si="380"/>
        <v>1576</v>
      </c>
      <c r="L730" s="97"/>
      <c r="M730" s="97"/>
      <c r="N730" s="98">
        <f t="shared" si="381"/>
        <v>149307</v>
      </c>
      <c r="O730" s="97"/>
      <c r="P730" s="97"/>
      <c r="Q730" s="99">
        <f aca="true" t="shared" si="390" ref="Q730:Q737">E730+H730+K730+N730</f>
        <v>321764</v>
      </c>
      <c r="R730" s="97"/>
      <c r="S730" s="97"/>
      <c r="T730" s="98">
        <f t="shared" si="382"/>
        <v>112248</v>
      </c>
      <c r="U730" s="97"/>
      <c r="V730" s="97"/>
      <c r="W730" s="98">
        <f t="shared" si="383"/>
        <v>209516</v>
      </c>
      <c r="X730" s="92"/>
      <c r="Y730" s="97"/>
      <c r="Z730" s="98">
        <f t="shared" si="384"/>
        <v>0</v>
      </c>
      <c r="AB730" s="14"/>
      <c r="AC730" s="39">
        <v>0</v>
      </c>
      <c r="AD730" s="14"/>
      <c r="AE730" s="14"/>
      <c r="AF730" s="26">
        <v>170881.1</v>
      </c>
      <c r="AG730" s="14"/>
      <c r="AH730" s="14"/>
      <c r="AI730" s="26">
        <v>1575.93</v>
      </c>
      <c r="AJ730" s="14"/>
      <c r="AK730" s="14"/>
      <c r="AL730" s="26">
        <f>BC730</f>
        <v>149306.99</v>
      </c>
      <c r="AM730" s="14"/>
      <c r="AN730" s="14"/>
      <c r="AO730" s="26">
        <f aca="true" t="shared" si="391" ref="AO730:AO737">AC730+AF730+AI730+AL730</f>
        <v>321764.02</v>
      </c>
      <c r="AP730" s="14"/>
      <c r="AQ730" s="14"/>
      <c r="AR730" s="30">
        <v>112248.09</v>
      </c>
      <c r="AS730" s="14"/>
      <c r="AT730" s="14"/>
      <c r="AU730" s="26">
        <v>209515.93</v>
      </c>
      <c r="AV730" s="10"/>
      <c r="AW730" s="14"/>
      <c r="AX730" s="26">
        <v>0</v>
      </c>
      <c r="AY730" s="14"/>
      <c r="AZ730" s="14"/>
      <c r="BA730" s="30">
        <f aca="true" t="shared" si="392" ref="BA730:BA737">AR730+AU730+AX730</f>
        <v>321764.02</v>
      </c>
      <c r="BC730" s="1">
        <v>149306.99</v>
      </c>
      <c r="BD730" s="1">
        <v>-1189680.76</v>
      </c>
      <c r="BF730" s="1" t="b">
        <f aca="true" t="shared" si="393" ref="BF730:BF737">IF(AND(AC730=0,AF730=0,AI730=0,AL730=0),TRUE,FALSE)</f>
        <v>0</v>
      </c>
      <c r="BH730" s="1">
        <f t="shared" si="389"/>
        <v>0</v>
      </c>
    </row>
    <row r="731" spans="1:60" ht="14.25" hidden="1">
      <c r="A731" s="1" t="s">
        <v>499</v>
      </c>
      <c r="B731" s="96" t="s">
        <v>872</v>
      </c>
      <c r="C731" s="89" t="s">
        <v>508</v>
      </c>
      <c r="D731" s="97"/>
      <c r="E731" s="98">
        <f t="shared" si="378"/>
        <v>0</v>
      </c>
      <c r="F731" s="97"/>
      <c r="G731" s="97"/>
      <c r="H731" s="98">
        <f t="shared" si="379"/>
        <v>0</v>
      </c>
      <c r="I731" s="97"/>
      <c r="J731" s="97"/>
      <c r="K731" s="98">
        <f t="shared" si="380"/>
        <v>0</v>
      </c>
      <c r="L731" s="97"/>
      <c r="M731" s="97"/>
      <c r="N731" s="98">
        <f t="shared" si="381"/>
        <v>0</v>
      </c>
      <c r="O731" s="97"/>
      <c r="P731" s="97"/>
      <c r="Q731" s="99">
        <f t="shared" si="390"/>
        <v>0</v>
      </c>
      <c r="R731" s="97"/>
      <c r="S731" s="97"/>
      <c r="T731" s="98">
        <f t="shared" si="382"/>
        <v>0</v>
      </c>
      <c r="U731" s="97"/>
      <c r="V731" s="97"/>
      <c r="W731" s="98">
        <f t="shared" si="383"/>
        <v>0</v>
      </c>
      <c r="X731" s="92"/>
      <c r="Y731" s="97"/>
      <c r="Z731" s="98">
        <f t="shared" si="384"/>
        <v>0</v>
      </c>
      <c r="AB731" s="14"/>
      <c r="AC731" s="39">
        <v>0</v>
      </c>
      <c r="AD731" s="14"/>
      <c r="AE731" s="14"/>
      <c r="AF731" s="26">
        <v>0</v>
      </c>
      <c r="AG731" s="14"/>
      <c r="AH731" s="14"/>
      <c r="AI731" s="26">
        <v>0</v>
      </c>
      <c r="AJ731" s="14"/>
      <c r="AK731" s="14"/>
      <c r="AL731" s="26">
        <f>BC731</f>
        <v>0</v>
      </c>
      <c r="AM731" s="14"/>
      <c r="AN731" s="14"/>
      <c r="AO731" s="26">
        <f t="shared" si="391"/>
        <v>0</v>
      </c>
      <c r="AP731" s="14"/>
      <c r="AQ731" s="14"/>
      <c r="AR731" s="30">
        <v>0</v>
      </c>
      <c r="AS731" s="14"/>
      <c r="AT731" s="14"/>
      <c r="AU731" s="26">
        <v>0</v>
      </c>
      <c r="AV731" s="10"/>
      <c r="AW731" s="14"/>
      <c r="AX731" s="26">
        <v>0</v>
      </c>
      <c r="AY731" s="14"/>
      <c r="AZ731" s="14"/>
      <c r="BA731" s="30">
        <f t="shared" si="392"/>
        <v>0</v>
      </c>
      <c r="BC731" s="1">
        <v>0</v>
      </c>
      <c r="BD731" s="1">
        <v>0</v>
      </c>
      <c r="BF731" s="1" t="b">
        <f t="shared" si="393"/>
        <v>1</v>
      </c>
      <c r="BH731" s="1">
        <f t="shared" si="389"/>
        <v>0</v>
      </c>
    </row>
    <row r="732" spans="1:60" s="61" customFormat="1" ht="14.25" hidden="1" outlineLevel="1">
      <c r="A732" s="61" t="s">
        <v>353</v>
      </c>
      <c r="B732" s="107" t="s">
        <v>354</v>
      </c>
      <c r="C732" s="107"/>
      <c r="D732" s="107"/>
      <c r="E732" s="108">
        <f t="shared" si="378"/>
        <v>0</v>
      </c>
      <c r="F732" s="107"/>
      <c r="G732" s="107"/>
      <c r="H732" s="108">
        <f t="shared" si="379"/>
        <v>0</v>
      </c>
      <c r="I732" s="107"/>
      <c r="J732" s="107"/>
      <c r="K732" s="108">
        <f t="shared" si="380"/>
        <v>0</v>
      </c>
      <c r="L732" s="107"/>
      <c r="M732" s="107"/>
      <c r="N732" s="108">
        <f t="shared" si="381"/>
        <v>0</v>
      </c>
      <c r="O732" s="107"/>
      <c r="P732" s="107"/>
      <c r="Q732" s="108">
        <f t="shared" si="390"/>
        <v>0</v>
      </c>
      <c r="R732" s="107"/>
      <c r="S732" s="107"/>
      <c r="T732" s="108">
        <f t="shared" si="382"/>
        <v>0</v>
      </c>
      <c r="U732" s="107"/>
      <c r="V732" s="107"/>
      <c r="W732" s="108">
        <f t="shared" si="383"/>
        <v>0</v>
      </c>
      <c r="X732" s="107"/>
      <c r="Y732" s="107"/>
      <c r="Z732" s="108">
        <f t="shared" si="384"/>
        <v>0</v>
      </c>
      <c r="AC732" s="61">
        <v>0</v>
      </c>
      <c r="AF732" s="61">
        <v>0</v>
      </c>
      <c r="AI732" s="61">
        <v>0</v>
      </c>
      <c r="AO732" s="61">
        <f t="shared" si="391"/>
        <v>0</v>
      </c>
      <c r="AR732" s="61">
        <v>0</v>
      </c>
      <c r="AU732" s="61">
        <v>0</v>
      </c>
      <c r="AX732" s="61">
        <v>0</v>
      </c>
      <c r="BA732" s="61">
        <f t="shared" si="392"/>
        <v>0</v>
      </c>
      <c r="BC732" s="61">
        <v>0</v>
      </c>
      <c r="BD732" s="63">
        <v>-24192</v>
      </c>
      <c r="BE732" s="63"/>
      <c r="BF732" s="61" t="b">
        <f t="shared" si="393"/>
        <v>1</v>
      </c>
      <c r="BH732" s="1">
        <f t="shared" si="389"/>
        <v>0</v>
      </c>
    </row>
    <row r="733" spans="1:60" ht="14.25" hidden="1" collapsed="1">
      <c r="A733" s="1" t="s">
        <v>682</v>
      </c>
      <c r="B733" s="96" t="s">
        <v>475</v>
      </c>
      <c r="C733" s="89" t="s">
        <v>508</v>
      </c>
      <c r="D733" s="97"/>
      <c r="E733" s="98">
        <f t="shared" si="378"/>
        <v>0</v>
      </c>
      <c r="F733" s="97"/>
      <c r="G733" s="97"/>
      <c r="H733" s="98">
        <f t="shared" si="379"/>
        <v>0</v>
      </c>
      <c r="I733" s="97"/>
      <c r="J733" s="97"/>
      <c r="K733" s="98">
        <f t="shared" si="380"/>
        <v>0</v>
      </c>
      <c r="L733" s="97"/>
      <c r="M733" s="97"/>
      <c r="N733" s="98">
        <f t="shared" si="381"/>
        <v>0</v>
      </c>
      <c r="O733" s="97"/>
      <c r="P733" s="97"/>
      <c r="Q733" s="99">
        <f t="shared" si="390"/>
        <v>0</v>
      </c>
      <c r="R733" s="97"/>
      <c r="S733" s="97"/>
      <c r="T733" s="98">
        <f t="shared" si="382"/>
        <v>0</v>
      </c>
      <c r="U733" s="97"/>
      <c r="V733" s="97"/>
      <c r="W733" s="98">
        <f t="shared" si="383"/>
        <v>0</v>
      </c>
      <c r="X733" s="92"/>
      <c r="Y733" s="97"/>
      <c r="Z733" s="98">
        <f t="shared" si="384"/>
        <v>0</v>
      </c>
      <c r="AB733" s="14"/>
      <c r="AC733" s="39">
        <v>0</v>
      </c>
      <c r="AD733" s="14"/>
      <c r="AE733" s="14"/>
      <c r="AF733" s="26">
        <v>0</v>
      </c>
      <c r="AG733" s="14"/>
      <c r="AH733" s="14"/>
      <c r="AI733" s="26">
        <v>0</v>
      </c>
      <c r="AJ733" s="14"/>
      <c r="AK733" s="14"/>
      <c r="AL733" s="26">
        <f>BC733</f>
        <v>0</v>
      </c>
      <c r="AM733" s="14"/>
      <c r="AN733" s="14"/>
      <c r="AO733" s="26">
        <f t="shared" si="391"/>
        <v>0</v>
      </c>
      <c r="AP733" s="14"/>
      <c r="AQ733" s="14"/>
      <c r="AR733" s="30">
        <v>0</v>
      </c>
      <c r="AS733" s="14"/>
      <c r="AT733" s="14"/>
      <c r="AU733" s="26">
        <v>0</v>
      </c>
      <c r="AV733" s="10"/>
      <c r="AW733" s="14"/>
      <c r="AX733" s="26">
        <v>0</v>
      </c>
      <c r="AY733" s="14"/>
      <c r="AZ733" s="14"/>
      <c r="BA733" s="30">
        <f t="shared" si="392"/>
        <v>0</v>
      </c>
      <c r="BC733" s="1">
        <v>0</v>
      </c>
      <c r="BD733" s="1">
        <v>-24192</v>
      </c>
      <c r="BF733" s="1" t="b">
        <f t="shared" si="393"/>
        <v>1</v>
      </c>
      <c r="BH733" s="1">
        <f t="shared" si="389"/>
        <v>0</v>
      </c>
    </row>
    <row r="734" spans="1:60" ht="14.25" hidden="1">
      <c r="A734" s="1" t="s">
        <v>793</v>
      </c>
      <c r="B734" s="96" t="s">
        <v>476</v>
      </c>
      <c r="C734" s="89" t="s">
        <v>508</v>
      </c>
      <c r="D734" s="97"/>
      <c r="E734" s="98">
        <f t="shared" si="378"/>
        <v>0</v>
      </c>
      <c r="F734" s="97"/>
      <c r="G734" s="97"/>
      <c r="H734" s="98">
        <f t="shared" si="379"/>
        <v>0</v>
      </c>
      <c r="I734" s="97"/>
      <c r="J734" s="97"/>
      <c r="K734" s="98">
        <f t="shared" si="380"/>
        <v>0</v>
      </c>
      <c r="L734" s="97"/>
      <c r="M734" s="97"/>
      <c r="N734" s="98">
        <f t="shared" si="381"/>
        <v>0</v>
      </c>
      <c r="O734" s="97"/>
      <c r="P734" s="97"/>
      <c r="Q734" s="99">
        <f t="shared" si="390"/>
        <v>0</v>
      </c>
      <c r="R734" s="97"/>
      <c r="S734" s="97"/>
      <c r="T734" s="98">
        <f t="shared" si="382"/>
        <v>0</v>
      </c>
      <c r="U734" s="97"/>
      <c r="V734" s="97"/>
      <c r="W734" s="98">
        <f t="shared" si="383"/>
        <v>0</v>
      </c>
      <c r="X734" s="92"/>
      <c r="Y734" s="97"/>
      <c r="Z734" s="98">
        <f t="shared" si="384"/>
        <v>0</v>
      </c>
      <c r="AB734" s="14"/>
      <c r="AC734" s="39">
        <v>0</v>
      </c>
      <c r="AD734" s="14"/>
      <c r="AE734" s="14"/>
      <c r="AF734" s="26">
        <v>0</v>
      </c>
      <c r="AG734" s="14"/>
      <c r="AH734" s="14"/>
      <c r="AI734" s="26">
        <v>0</v>
      </c>
      <c r="AJ734" s="14"/>
      <c r="AK734" s="14"/>
      <c r="AL734" s="26">
        <f>BC734</f>
        <v>0</v>
      </c>
      <c r="AM734" s="14"/>
      <c r="AN734" s="14"/>
      <c r="AO734" s="26">
        <f t="shared" si="391"/>
        <v>0</v>
      </c>
      <c r="AP734" s="14"/>
      <c r="AQ734" s="14"/>
      <c r="AR734" s="30">
        <v>0</v>
      </c>
      <c r="AS734" s="14"/>
      <c r="AT734" s="14"/>
      <c r="AU734" s="26">
        <v>0</v>
      </c>
      <c r="AV734" s="10"/>
      <c r="AW734" s="14"/>
      <c r="AX734" s="26">
        <v>0</v>
      </c>
      <c r="AY734" s="14"/>
      <c r="AZ734" s="14"/>
      <c r="BA734" s="30">
        <f t="shared" si="392"/>
        <v>0</v>
      </c>
      <c r="BC734" s="1">
        <v>0</v>
      </c>
      <c r="BD734" s="1">
        <v>0</v>
      </c>
      <c r="BF734" s="1" t="b">
        <f t="shared" si="393"/>
        <v>1</v>
      </c>
      <c r="BH734" s="1">
        <f t="shared" si="389"/>
        <v>0</v>
      </c>
    </row>
    <row r="735" spans="1:60" s="61" customFormat="1" ht="14.25" hidden="1" outlineLevel="1">
      <c r="A735" s="61" t="s">
        <v>355</v>
      </c>
      <c r="B735" s="107" t="s">
        <v>356</v>
      </c>
      <c r="C735" s="107"/>
      <c r="D735" s="107"/>
      <c r="E735" s="108">
        <f t="shared" si="378"/>
        <v>0</v>
      </c>
      <c r="F735" s="107"/>
      <c r="G735" s="107"/>
      <c r="H735" s="108">
        <f t="shared" si="379"/>
        <v>0</v>
      </c>
      <c r="I735" s="107"/>
      <c r="J735" s="107"/>
      <c r="K735" s="108">
        <f t="shared" si="380"/>
        <v>0</v>
      </c>
      <c r="L735" s="107"/>
      <c r="M735" s="107"/>
      <c r="N735" s="108">
        <f t="shared" si="381"/>
        <v>0</v>
      </c>
      <c r="O735" s="107"/>
      <c r="P735" s="107"/>
      <c r="Q735" s="108">
        <f t="shared" si="390"/>
        <v>0</v>
      </c>
      <c r="R735" s="107"/>
      <c r="S735" s="107"/>
      <c r="T735" s="108">
        <f t="shared" si="382"/>
        <v>0</v>
      </c>
      <c r="U735" s="107"/>
      <c r="V735" s="107"/>
      <c r="W735" s="108">
        <f t="shared" si="383"/>
        <v>332</v>
      </c>
      <c r="X735" s="107"/>
      <c r="Y735" s="107"/>
      <c r="Z735" s="108">
        <f t="shared" si="384"/>
        <v>0</v>
      </c>
      <c r="AC735" s="61">
        <v>0</v>
      </c>
      <c r="AF735" s="61">
        <v>0</v>
      </c>
      <c r="AI735" s="61">
        <v>0</v>
      </c>
      <c r="AO735" s="61">
        <f t="shared" si="391"/>
        <v>0</v>
      </c>
      <c r="AR735" s="61">
        <v>0</v>
      </c>
      <c r="AU735" s="61">
        <v>332</v>
      </c>
      <c r="AX735" s="61">
        <v>0</v>
      </c>
      <c r="BA735" s="61">
        <f t="shared" si="392"/>
        <v>332</v>
      </c>
      <c r="BC735" s="61">
        <v>332</v>
      </c>
      <c r="BD735" s="63">
        <v>0</v>
      </c>
      <c r="BE735" s="63"/>
      <c r="BF735" s="61" t="b">
        <f t="shared" si="393"/>
        <v>1</v>
      </c>
      <c r="BH735" s="1">
        <f t="shared" si="389"/>
        <v>332</v>
      </c>
    </row>
    <row r="736" spans="1:60" ht="14.25" collapsed="1">
      <c r="A736" s="1" t="s">
        <v>863</v>
      </c>
      <c r="B736" s="50" t="s">
        <v>477</v>
      </c>
      <c r="C736" s="6" t="s">
        <v>508</v>
      </c>
      <c r="D736" s="14"/>
      <c r="E736" s="21">
        <f t="shared" si="378"/>
        <v>0</v>
      </c>
      <c r="F736" s="14"/>
      <c r="G736" s="14"/>
      <c r="H736" s="21">
        <f t="shared" si="379"/>
        <v>0</v>
      </c>
      <c r="I736" s="14"/>
      <c r="J736" s="14"/>
      <c r="K736" s="21">
        <f t="shared" si="380"/>
        <v>0</v>
      </c>
      <c r="L736" s="14"/>
      <c r="M736" s="14"/>
      <c r="N736" s="21">
        <f t="shared" si="381"/>
        <v>332</v>
      </c>
      <c r="O736" s="14"/>
      <c r="P736" s="14"/>
      <c r="Q736" s="30">
        <f t="shared" si="390"/>
        <v>332</v>
      </c>
      <c r="R736" s="14"/>
      <c r="S736" s="14"/>
      <c r="T736" s="21">
        <f t="shared" si="382"/>
        <v>0</v>
      </c>
      <c r="U736" s="14"/>
      <c r="V736" s="14"/>
      <c r="W736" s="21">
        <f t="shared" si="383"/>
        <v>332</v>
      </c>
      <c r="X736" s="10"/>
      <c r="Y736" s="14"/>
      <c r="Z736" s="21">
        <f t="shared" si="384"/>
        <v>0</v>
      </c>
      <c r="AB736" s="14"/>
      <c r="AC736" s="39">
        <v>0</v>
      </c>
      <c r="AD736" s="14"/>
      <c r="AE736" s="14"/>
      <c r="AF736" s="26">
        <v>0</v>
      </c>
      <c r="AG736" s="14"/>
      <c r="AH736" s="14"/>
      <c r="AI736" s="26">
        <v>0</v>
      </c>
      <c r="AJ736" s="14"/>
      <c r="AK736" s="14"/>
      <c r="AL736" s="26">
        <f>BC736</f>
        <v>332</v>
      </c>
      <c r="AM736" s="14"/>
      <c r="AN736" s="14"/>
      <c r="AO736" s="26">
        <f t="shared" si="391"/>
        <v>332</v>
      </c>
      <c r="AP736" s="14"/>
      <c r="AQ736" s="14"/>
      <c r="AR736" s="30">
        <v>0</v>
      </c>
      <c r="AS736" s="14"/>
      <c r="AT736" s="14"/>
      <c r="AU736" s="26">
        <v>332</v>
      </c>
      <c r="AV736" s="10"/>
      <c r="AW736" s="14"/>
      <c r="AX736" s="26">
        <v>0</v>
      </c>
      <c r="AY736" s="14"/>
      <c r="AZ736" s="14"/>
      <c r="BA736" s="30">
        <f t="shared" si="392"/>
        <v>332</v>
      </c>
      <c r="BC736" s="1">
        <v>332</v>
      </c>
      <c r="BD736" s="1">
        <v>0</v>
      </c>
      <c r="BF736" s="1" t="b">
        <f t="shared" si="393"/>
        <v>0</v>
      </c>
      <c r="BH736" s="1">
        <f t="shared" si="389"/>
        <v>0</v>
      </c>
    </row>
    <row r="737" spans="1:60" ht="14.25" hidden="1">
      <c r="A737" s="1" t="s">
        <v>500</v>
      </c>
      <c r="B737" s="96" t="s">
        <v>478</v>
      </c>
      <c r="C737" s="89" t="s">
        <v>508</v>
      </c>
      <c r="D737" s="97"/>
      <c r="E737" s="98">
        <f t="shared" si="378"/>
        <v>0</v>
      </c>
      <c r="F737" s="97"/>
      <c r="G737" s="97"/>
      <c r="H737" s="98">
        <f t="shared" si="379"/>
        <v>0</v>
      </c>
      <c r="I737" s="97"/>
      <c r="J737" s="97"/>
      <c r="K737" s="98">
        <f t="shared" si="380"/>
        <v>0</v>
      </c>
      <c r="L737" s="97"/>
      <c r="M737" s="97"/>
      <c r="N737" s="98">
        <f t="shared" si="381"/>
        <v>0</v>
      </c>
      <c r="O737" s="97"/>
      <c r="P737" s="97"/>
      <c r="Q737" s="99">
        <f t="shared" si="390"/>
        <v>0</v>
      </c>
      <c r="R737" s="97"/>
      <c r="S737" s="97"/>
      <c r="T737" s="98">
        <f t="shared" si="382"/>
        <v>0</v>
      </c>
      <c r="U737" s="97"/>
      <c r="V737" s="97"/>
      <c r="W737" s="98">
        <f t="shared" si="383"/>
        <v>0</v>
      </c>
      <c r="X737" s="92"/>
      <c r="Y737" s="97"/>
      <c r="Z737" s="98">
        <f t="shared" si="384"/>
        <v>0</v>
      </c>
      <c r="AB737" s="14"/>
      <c r="AC737" s="39">
        <v>0</v>
      </c>
      <c r="AD737" s="14"/>
      <c r="AE737" s="14"/>
      <c r="AF737" s="26">
        <v>0</v>
      </c>
      <c r="AG737" s="14"/>
      <c r="AH737" s="14"/>
      <c r="AI737" s="26">
        <v>0</v>
      </c>
      <c r="AJ737" s="14"/>
      <c r="AK737" s="14"/>
      <c r="AL737" s="26">
        <f>BC737</f>
        <v>0</v>
      </c>
      <c r="AM737" s="14"/>
      <c r="AN737" s="14"/>
      <c r="AO737" s="26">
        <f t="shared" si="391"/>
        <v>0</v>
      </c>
      <c r="AP737" s="14"/>
      <c r="AQ737" s="14"/>
      <c r="AR737" s="30">
        <v>0</v>
      </c>
      <c r="AS737" s="14"/>
      <c r="AT737" s="14"/>
      <c r="AU737" s="26">
        <v>0</v>
      </c>
      <c r="AV737" s="10"/>
      <c r="AW737" s="14"/>
      <c r="AX737" s="26">
        <v>0</v>
      </c>
      <c r="AY737" s="14"/>
      <c r="AZ737" s="14"/>
      <c r="BA737" s="30">
        <f t="shared" si="392"/>
        <v>0</v>
      </c>
      <c r="BC737" s="1">
        <v>0</v>
      </c>
      <c r="BD737" s="1">
        <v>0</v>
      </c>
      <c r="BF737" s="1" t="b">
        <f t="shared" si="393"/>
        <v>1</v>
      </c>
      <c r="BH737" s="1">
        <f t="shared" si="389"/>
        <v>0</v>
      </c>
    </row>
    <row r="738" spans="2:60" ht="14.25">
      <c r="B738" s="101" t="s">
        <v>501</v>
      </c>
      <c r="C738" s="89" t="s">
        <v>508</v>
      </c>
      <c r="D738" s="102"/>
      <c r="E738" s="103">
        <f>E722+E733+E734+E736+E737+E731+E730</f>
        <v>0</v>
      </c>
      <c r="F738" s="89" t="s">
        <v>508</v>
      </c>
      <c r="G738" s="102"/>
      <c r="H738" s="103">
        <f>H722+H733+H734+H736+H737+H731+H730</f>
        <v>174514</v>
      </c>
      <c r="I738" s="89" t="s">
        <v>508</v>
      </c>
      <c r="J738" s="102"/>
      <c r="K738" s="103">
        <f>K722+K733+K734+K736+K737+K731+K730</f>
        <v>1576</v>
      </c>
      <c r="L738" s="89" t="s">
        <v>508</v>
      </c>
      <c r="M738" s="102"/>
      <c r="N738" s="103">
        <f>N722+N733+N734+N736+N737+N731+N730</f>
        <v>149639</v>
      </c>
      <c r="O738" s="89" t="s">
        <v>508</v>
      </c>
      <c r="P738" s="102"/>
      <c r="Q738" s="103">
        <f>Q722+Q733+Q734+Q736+Q737+Q731+Q730</f>
        <v>325729</v>
      </c>
      <c r="R738" s="89" t="s">
        <v>508</v>
      </c>
      <c r="S738" s="102"/>
      <c r="T738" s="103">
        <f>T722+T733+T734+T736+T737+T731+T730</f>
        <v>115881</v>
      </c>
      <c r="U738" s="89" t="s">
        <v>508</v>
      </c>
      <c r="V738" s="102"/>
      <c r="W738" s="103">
        <f>W722+W733+W734+W736+W737+W731+W730</f>
        <v>209848</v>
      </c>
      <c r="X738" s="89" t="s">
        <v>508</v>
      </c>
      <c r="Y738" s="102"/>
      <c r="Z738" s="103">
        <f>Z722+Z733+Z734+Z736+Z737+Z731+Z730</f>
        <v>0</v>
      </c>
      <c r="AA738" s="6" t="s">
        <v>508</v>
      </c>
      <c r="AB738" s="7"/>
      <c r="AC738" s="22">
        <f>AC722+AC733+AC734+AC736+AC737+AC731+AC730</f>
        <v>0</v>
      </c>
      <c r="AD738" s="6" t="s">
        <v>508</v>
      </c>
      <c r="AE738" s="7"/>
      <c r="AF738" s="22">
        <f>AF722+AF733+AF734+AF736+AF737+AF731+AF730</f>
        <v>174513.88</v>
      </c>
      <c r="AG738" s="6" t="s">
        <v>508</v>
      </c>
      <c r="AH738" s="7"/>
      <c r="AI738" s="22">
        <f>AI722+AI733+AI734+AI736+AI737+AI731+AI730</f>
        <v>1575.93</v>
      </c>
      <c r="AJ738" s="6" t="s">
        <v>508</v>
      </c>
      <c r="AK738" s="7"/>
      <c r="AL738" s="22">
        <f>AL722+AL733+AL734+AL736+AL737+AL731+AL730</f>
        <v>149638.99</v>
      </c>
      <c r="AM738" s="6" t="s">
        <v>508</v>
      </c>
      <c r="AN738" s="7"/>
      <c r="AO738" s="22">
        <f>AO722+AO733+AO734+AO736+AO737+AO731+AO730</f>
        <v>325728.80000000005</v>
      </c>
      <c r="AP738" s="6" t="s">
        <v>508</v>
      </c>
      <c r="AQ738" s="7"/>
      <c r="AR738" s="22">
        <f>AR722+AR733+AR734+AR736+AR737+AR731+AR730</f>
        <v>115880.87</v>
      </c>
      <c r="AS738" s="6" t="s">
        <v>508</v>
      </c>
      <c r="AT738" s="7"/>
      <c r="AU738" s="22">
        <f>AU722+AU733+AU734+AU736+AU737+AU731+AU730</f>
        <v>209847.93</v>
      </c>
      <c r="AV738" s="6" t="s">
        <v>508</v>
      </c>
      <c r="AW738" s="7"/>
      <c r="AX738" s="22">
        <f>AX722+AX733+AX734+AX736+AX737+AX731+AX730</f>
        <v>0</v>
      </c>
      <c r="AY738" s="6" t="s">
        <v>508</v>
      </c>
      <c r="AZ738" s="7"/>
      <c r="BA738" s="22">
        <f>BA722+BA733+BA734+BA736+BA737+BA731+BA730</f>
        <v>325728.80000000005</v>
      </c>
      <c r="BF738" s="1" t="b">
        <f>BF720</f>
        <v>0</v>
      </c>
      <c r="BH738" s="1">
        <f t="shared" si="389"/>
        <v>0</v>
      </c>
    </row>
    <row r="739" spans="2:60" ht="14.25">
      <c r="B739" s="50"/>
      <c r="E739" s="19"/>
      <c r="H739" s="19"/>
      <c r="K739" s="19"/>
      <c r="N739" s="19"/>
      <c r="W739" s="19"/>
      <c r="X739" s="10"/>
      <c r="Z739" s="19"/>
      <c r="AV739" s="10"/>
      <c r="BH739" s="1">
        <f t="shared" si="389"/>
        <v>0</v>
      </c>
    </row>
    <row r="740" spans="2:60" ht="15" customHeight="1">
      <c r="B740" s="94" t="s">
        <v>502</v>
      </c>
      <c r="C740" s="95"/>
      <c r="D740" s="95"/>
      <c r="E740" s="90"/>
      <c r="F740" s="95"/>
      <c r="G740" s="95"/>
      <c r="H740" s="90"/>
      <c r="I740" s="95"/>
      <c r="J740" s="95"/>
      <c r="K740" s="90"/>
      <c r="L740" s="95"/>
      <c r="M740" s="95"/>
      <c r="N740" s="90"/>
      <c r="O740" s="95"/>
      <c r="P740" s="95"/>
      <c r="Q740" s="90"/>
      <c r="R740" s="95"/>
      <c r="S740" s="95"/>
      <c r="T740" s="90"/>
      <c r="U740" s="95"/>
      <c r="V740" s="95"/>
      <c r="W740" s="90"/>
      <c r="X740" s="92"/>
      <c r="Y740" s="95"/>
      <c r="Z740" s="90"/>
      <c r="AA740" s="1"/>
      <c r="AB740" s="1"/>
      <c r="AD740" s="1"/>
      <c r="AE740" s="1"/>
      <c r="AG740" s="1"/>
      <c r="AH740" s="1"/>
      <c r="AJ740" s="1"/>
      <c r="AK740" s="1"/>
      <c r="AM740" s="1"/>
      <c r="AN740" s="1"/>
      <c r="AP740" s="1"/>
      <c r="AQ740" s="1"/>
      <c r="AS740" s="1"/>
      <c r="AT740" s="1"/>
      <c r="AV740" s="10"/>
      <c r="AW740" s="1"/>
      <c r="AY740" s="1"/>
      <c r="AZ740" s="1"/>
      <c r="BF740" s="1" t="b">
        <f>IF(AND(BF741,BF742,BF744,BF745),TRUE,FALSE)</f>
        <v>1</v>
      </c>
      <c r="BH740" s="1">
        <f t="shared" si="389"/>
        <v>0</v>
      </c>
    </row>
    <row r="741" spans="1:60" ht="14.25" hidden="1">
      <c r="A741" s="1" t="s">
        <v>681</v>
      </c>
      <c r="B741" s="96" t="s">
        <v>35</v>
      </c>
      <c r="C741" s="89" t="s">
        <v>508</v>
      </c>
      <c r="D741" s="97"/>
      <c r="E741" s="98">
        <f>ROUND(AC741,round_as_displayed)</f>
        <v>0</v>
      </c>
      <c r="F741" s="97"/>
      <c r="G741" s="97"/>
      <c r="H741" s="98">
        <f>ROUND(AF741,round_as_displayed)</f>
        <v>0</v>
      </c>
      <c r="I741" s="97"/>
      <c r="J741" s="97"/>
      <c r="K741" s="98">
        <f>ROUND(AI741,round_as_displayed)</f>
        <v>0</v>
      </c>
      <c r="L741" s="97"/>
      <c r="M741" s="97"/>
      <c r="N741" s="98">
        <f>ROUND(AL741,round_as_displayed)</f>
        <v>0</v>
      </c>
      <c r="O741" s="97"/>
      <c r="P741" s="97"/>
      <c r="Q741" s="99">
        <f>E741+H741+K741+N741</f>
        <v>0</v>
      </c>
      <c r="R741" s="97"/>
      <c r="S741" s="97"/>
      <c r="T741" s="98">
        <f>ROUND(AR741,round_as_displayed)</f>
        <v>0</v>
      </c>
      <c r="U741" s="97"/>
      <c r="V741" s="97"/>
      <c r="W741" s="98">
        <f>ROUND(AU741,round_as_displayed)</f>
        <v>0</v>
      </c>
      <c r="X741" s="92"/>
      <c r="Y741" s="97"/>
      <c r="Z741" s="98">
        <f>ROUND(AX741,round_as_displayed)</f>
        <v>0</v>
      </c>
      <c r="AB741" s="14"/>
      <c r="AC741" s="39">
        <v>0</v>
      </c>
      <c r="AD741" s="14"/>
      <c r="AE741" s="14"/>
      <c r="AF741" s="26">
        <v>0</v>
      </c>
      <c r="AG741" s="14"/>
      <c r="AH741" s="14"/>
      <c r="AI741" s="26">
        <v>0</v>
      </c>
      <c r="AJ741" s="14"/>
      <c r="AK741" s="14"/>
      <c r="AL741" s="26">
        <f>BC741</f>
        <v>0</v>
      </c>
      <c r="AM741" s="14"/>
      <c r="AN741" s="14"/>
      <c r="AO741" s="26">
        <f>AC741+AF741+AI741+AL741</f>
        <v>0</v>
      </c>
      <c r="AP741" s="14"/>
      <c r="AQ741" s="14"/>
      <c r="AR741" s="30">
        <v>0</v>
      </c>
      <c r="AS741" s="14"/>
      <c r="AT741" s="14"/>
      <c r="AU741" s="26">
        <v>0</v>
      </c>
      <c r="AV741" s="10"/>
      <c r="AW741" s="14"/>
      <c r="AX741" s="26">
        <v>0</v>
      </c>
      <c r="AY741" s="14"/>
      <c r="AZ741" s="14"/>
      <c r="BA741" s="30">
        <f>AR741+AU741+AX741</f>
        <v>0</v>
      </c>
      <c r="BC741" s="1">
        <v>0</v>
      </c>
      <c r="BD741" s="1">
        <v>0</v>
      </c>
      <c r="BF741" s="1" t="b">
        <f>IF(AND(AC741=0,AF741=0,AI741=0,AL741=0),TRUE,FALSE)</f>
        <v>1</v>
      </c>
      <c r="BH741" s="1">
        <f t="shared" si="389"/>
        <v>0</v>
      </c>
    </row>
    <row r="742" spans="1:60" ht="14.25" hidden="1">
      <c r="A742" s="1" t="s">
        <v>503</v>
      </c>
      <c r="B742" s="96" t="s">
        <v>479</v>
      </c>
      <c r="C742" s="89" t="s">
        <v>508</v>
      </c>
      <c r="D742" s="97"/>
      <c r="E742" s="98">
        <f>ROUND(AC742,round_as_displayed)</f>
        <v>0</v>
      </c>
      <c r="F742" s="97"/>
      <c r="G742" s="97"/>
      <c r="H742" s="98">
        <f>ROUND(AF742,round_as_displayed)</f>
        <v>0</v>
      </c>
      <c r="I742" s="97"/>
      <c r="J742" s="97"/>
      <c r="K742" s="98">
        <f>ROUND(AI742,round_as_displayed)</f>
        <v>0</v>
      </c>
      <c r="L742" s="97"/>
      <c r="M742" s="97"/>
      <c r="N742" s="98">
        <f>ROUND(AL742,round_as_displayed)</f>
        <v>0</v>
      </c>
      <c r="O742" s="97"/>
      <c r="P742" s="97"/>
      <c r="Q742" s="99">
        <f>E742+H742+K742+N742</f>
        <v>0</v>
      </c>
      <c r="R742" s="97"/>
      <c r="S742" s="97"/>
      <c r="T742" s="98">
        <f>ROUND(AR742,round_as_displayed)</f>
        <v>0</v>
      </c>
      <c r="U742" s="97"/>
      <c r="V742" s="97"/>
      <c r="W742" s="98">
        <f>ROUND(AU742,round_as_displayed)</f>
        <v>0</v>
      </c>
      <c r="X742" s="92"/>
      <c r="Y742" s="97"/>
      <c r="Z742" s="98">
        <f>ROUND(AX742,round_as_displayed)</f>
        <v>0</v>
      </c>
      <c r="AB742" s="14"/>
      <c r="AC742" s="39">
        <v>0</v>
      </c>
      <c r="AD742" s="14"/>
      <c r="AE742" s="14"/>
      <c r="AF742" s="26">
        <v>0</v>
      </c>
      <c r="AG742" s="14"/>
      <c r="AH742" s="14"/>
      <c r="AI742" s="26">
        <v>0</v>
      </c>
      <c r="AJ742" s="14"/>
      <c r="AK742" s="14"/>
      <c r="AL742" s="26">
        <f>BC742</f>
        <v>0</v>
      </c>
      <c r="AM742" s="14"/>
      <c r="AN742" s="14"/>
      <c r="AO742" s="26">
        <f>AC742+AF742+AI742+AL742</f>
        <v>0</v>
      </c>
      <c r="AP742" s="14"/>
      <c r="AQ742" s="14"/>
      <c r="AR742" s="30">
        <v>0</v>
      </c>
      <c r="AS742" s="14"/>
      <c r="AT742" s="14"/>
      <c r="AU742" s="26">
        <v>0</v>
      </c>
      <c r="AV742" s="10"/>
      <c r="AW742" s="14"/>
      <c r="AX742" s="26">
        <v>0</v>
      </c>
      <c r="AY742" s="14"/>
      <c r="AZ742" s="14"/>
      <c r="BA742" s="30">
        <f>AR742+AU742+AX742</f>
        <v>0</v>
      </c>
      <c r="BC742" s="1">
        <v>0</v>
      </c>
      <c r="BD742" s="1">
        <v>0</v>
      </c>
      <c r="BF742" s="1" t="b">
        <f>IF(AND(AC742=0,AF742=0,AI742=0,AL742=0),TRUE,FALSE)</f>
        <v>1</v>
      </c>
      <c r="BH742" s="1">
        <f t="shared" si="389"/>
        <v>0</v>
      </c>
    </row>
    <row r="743" spans="1:60" ht="14.25">
      <c r="A743" s="1" t="s">
        <v>498</v>
      </c>
      <c r="B743" s="50" t="s">
        <v>32</v>
      </c>
      <c r="C743" s="6" t="s">
        <v>508</v>
      </c>
      <c r="D743" s="14"/>
      <c r="E743" s="21">
        <f>ROUND(AC743,round_as_displayed)</f>
        <v>0</v>
      </c>
      <c r="F743" s="14"/>
      <c r="G743" s="14"/>
      <c r="H743" s="21">
        <f>ROUND(AF743,round_as_displayed)</f>
        <v>0</v>
      </c>
      <c r="I743" s="14"/>
      <c r="J743" s="14"/>
      <c r="K743" s="21">
        <f>ROUND(AI743,round_as_displayed)</f>
        <v>0</v>
      </c>
      <c r="L743" s="14"/>
      <c r="M743" s="14"/>
      <c r="N743" s="21">
        <v>972243</v>
      </c>
      <c r="O743" s="14"/>
      <c r="P743" s="14"/>
      <c r="Q743" s="30">
        <f>E743+H743+K743+N743</f>
        <v>972243</v>
      </c>
      <c r="R743" s="14"/>
      <c r="S743" s="14"/>
      <c r="T743" s="21">
        <f>ROUND(AR743,round_as_displayed)</f>
        <v>0</v>
      </c>
      <c r="U743" s="14"/>
      <c r="V743" s="14"/>
      <c r="W743" s="21">
        <v>972243</v>
      </c>
      <c r="X743" s="10"/>
      <c r="Y743" s="14"/>
      <c r="Z743" s="21">
        <f>ROUND(AX743,round_as_displayed)</f>
        <v>0</v>
      </c>
      <c r="AB743" s="14"/>
      <c r="AC743" s="39">
        <v>0</v>
      </c>
      <c r="AD743" s="14"/>
      <c r="AE743" s="14"/>
      <c r="AF743" s="26">
        <v>0</v>
      </c>
      <c r="AG743" s="14"/>
      <c r="AH743" s="14"/>
      <c r="AI743" s="26">
        <v>0</v>
      </c>
      <c r="AJ743" s="14"/>
      <c r="AK743" s="14"/>
      <c r="AL743" s="26">
        <f>BC743</f>
        <v>0</v>
      </c>
      <c r="AM743" s="14"/>
      <c r="AN743" s="14"/>
      <c r="AO743" s="26">
        <f>AC743+AF743+AI743+AL743</f>
        <v>0</v>
      </c>
      <c r="AP743" s="14"/>
      <c r="AQ743" s="14"/>
      <c r="AR743" s="30">
        <v>0</v>
      </c>
      <c r="AS743" s="14"/>
      <c r="AT743" s="14"/>
      <c r="AU743" s="26">
        <v>0</v>
      </c>
      <c r="AV743" s="10"/>
      <c r="AW743" s="14"/>
      <c r="AX743" s="26">
        <v>0</v>
      </c>
      <c r="AY743" s="14"/>
      <c r="AZ743" s="14"/>
      <c r="BA743" s="30">
        <f>AR743+AU743+AX743</f>
        <v>0</v>
      </c>
      <c r="BC743" s="1">
        <v>0</v>
      </c>
      <c r="BD743" s="1">
        <v>0</v>
      </c>
      <c r="BF743" s="1" t="b">
        <f>IF(AND(AC743=0,AF743=0,AI743=0,AL743=0),TRUE,FALSE)</f>
        <v>1</v>
      </c>
      <c r="BH743" s="1">
        <f t="shared" si="389"/>
        <v>0</v>
      </c>
    </row>
    <row r="744" spans="1:60" ht="14.25" hidden="1">
      <c r="A744" s="1" t="s">
        <v>794</v>
      </c>
      <c r="B744" s="96" t="s">
        <v>431</v>
      </c>
      <c r="C744" s="89" t="s">
        <v>508</v>
      </c>
      <c r="D744" s="97"/>
      <c r="E744" s="98">
        <f>ROUND(AC744,round_as_displayed)</f>
        <v>0</v>
      </c>
      <c r="F744" s="97"/>
      <c r="G744" s="97"/>
      <c r="H744" s="98">
        <f>ROUND(AF744,round_as_displayed)</f>
        <v>0</v>
      </c>
      <c r="I744" s="97"/>
      <c r="J744" s="97"/>
      <c r="K744" s="98">
        <f>ROUND(AI744,round_as_displayed)</f>
        <v>0</v>
      </c>
      <c r="L744" s="97"/>
      <c r="M744" s="97"/>
      <c r="N744" s="98">
        <f>ROUND(AL744,round_as_displayed)</f>
        <v>0</v>
      </c>
      <c r="O744" s="97"/>
      <c r="P744" s="97"/>
      <c r="Q744" s="99">
        <f>E744+H744+K744+N744</f>
        <v>0</v>
      </c>
      <c r="R744" s="97"/>
      <c r="S744" s="97"/>
      <c r="T744" s="98">
        <f>ROUND(AR744,round_as_displayed)</f>
        <v>0</v>
      </c>
      <c r="U744" s="97"/>
      <c r="V744" s="97"/>
      <c r="W744" s="98">
        <f>ROUND(AU744,round_as_displayed)</f>
        <v>0</v>
      </c>
      <c r="X744" s="92"/>
      <c r="Y744" s="97"/>
      <c r="Z744" s="98">
        <f>ROUND(AX744,round_as_displayed)</f>
        <v>0</v>
      </c>
      <c r="AB744" s="14"/>
      <c r="AC744" s="39">
        <v>0</v>
      </c>
      <c r="AD744" s="14"/>
      <c r="AE744" s="14"/>
      <c r="AF744" s="26">
        <v>0</v>
      </c>
      <c r="AG744" s="14"/>
      <c r="AH744" s="14"/>
      <c r="AI744" s="26">
        <v>0</v>
      </c>
      <c r="AJ744" s="14"/>
      <c r="AK744" s="14"/>
      <c r="AL744" s="26">
        <f>BC744</f>
        <v>0</v>
      </c>
      <c r="AM744" s="14"/>
      <c r="AN744" s="14"/>
      <c r="AO744" s="26">
        <f>AC744+AF744+AI744+AL744</f>
        <v>0</v>
      </c>
      <c r="AP744" s="14"/>
      <c r="AQ744" s="14"/>
      <c r="AR744" s="30">
        <v>0</v>
      </c>
      <c r="AS744" s="14"/>
      <c r="AT744" s="14"/>
      <c r="AU744" s="26">
        <v>0</v>
      </c>
      <c r="AV744" s="10"/>
      <c r="AW744" s="14"/>
      <c r="AX744" s="26">
        <v>0</v>
      </c>
      <c r="AY744" s="14"/>
      <c r="AZ744" s="14"/>
      <c r="BA744" s="30">
        <f>AR744+AU744+AX744</f>
        <v>0</v>
      </c>
      <c r="BC744" s="1">
        <v>0</v>
      </c>
      <c r="BD744" s="1">
        <v>0</v>
      </c>
      <c r="BF744" s="1" t="b">
        <f>IF(AND(AC744=0,AF744=0,AI744=0,AL744=0),TRUE,FALSE)</f>
        <v>1</v>
      </c>
      <c r="BH744" s="1">
        <f t="shared" si="389"/>
        <v>0</v>
      </c>
    </row>
    <row r="745" spans="1:60" ht="14.25" hidden="1">
      <c r="A745" s="1" t="s">
        <v>795</v>
      </c>
      <c r="B745" s="96" t="s">
        <v>480</v>
      </c>
      <c r="C745" s="89" t="s">
        <v>508</v>
      </c>
      <c r="D745" s="97"/>
      <c r="E745" s="98">
        <f>ROUND(AC745,round_as_displayed)</f>
        <v>0</v>
      </c>
      <c r="F745" s="97"/>
      <c r="G745" s="97"/>
      <c r="H745" s="98">
        <f>ROUND(AF745,round_as_displayed)</f>
        <v>0</v>
      </c>
      <c r="I745" s="97"/>
      <c r="J745" s="97"/>
      <c r="K745" s="98">
        <f>ROUND(AI745,round_as_displayed)</f>
        <v>0</v>
      </c>
      <c r="L745" s="97"/>
      <c r="M745" s="97"/>
      <c r="N745" s="98">
        <f>ROUND(AL745,round_as_displayed)</f>
        <v>0</v>
      </c>
      <c r="O745" s="97"/>
      <c r="P745" s="97"/>
      <c r="Q745" s="99">
        <f>E745+H745+K745+N745</f>
        <v>0</v>
      </c>
      <c r="R745" s="97"/>
      <c r="S745" s="97"/>
      <c r="T745" s="98">
        <f>ROUND(AR745,round_as_displayed)</f>
        <v>0</v>
      </c>
      <c r="U745" s="97"/>
      <c r="V745" s="97"/>
      <c r="W745" s="98">
        <f>ROUND(AU745,round_as_displayed)</f>
        <v>0</v>
      </c>
      <c r="X745" s="92"/>
      <c r="Y745" s="97"/>
      <c r="Z745" s="98">
        <f>ROUND(AX745,round_as_displayed)</f>
        <v>0</v>
      </c>
      <c r="AB745" s="14"/>
      <c r="AC745" s="39">
        <v>0</v>
      </c>
      <c r="AD745" s="14"/>
      <c r="AE745" s="14"/>
      <c r="AF745" s="26">
        <v>0</v>
      </c>
      <c r="AG745" s="14"/>
      <c r="AH745" s="14"/>
      <c r="AI745" s="26">
        <v>0</v>
      </c>
      <c r="AJ745" s="14"/>
      <c r="AK745" s="14"/>
      <c r="AL745" s="26">
        <f>BC745</f>
        <v>0</v>
      </c>
      <c r="AM745" s="14"/>
      <c r="AN745" s="14"/>
      <c r="AO745" s="26">
        <f>AC745+AF745+AI745+AL745</f>
        <v>0</v>
      </c>
      <c r="AP745" s="14"/>
      <c r="AQ745" s="14"/>
      <c r="AR745" s="30">
        <v>0</v>
      </c>
      <c r="AS745" s="14"/>
      <c r="AT745" s="14"/>
      <c r="AU745" s="26">
        <v>0</v>
      </c>
      <c r="AV745" s="10"/>
      <c r="AW745" s="14"/>
      <c r="AX745" s="26">
        <v>0</v>
      </c>
      <c r="AY745" s="14"/>
      <c r="AZ745" s="14"/>
      <c r="BA745" s="30">
        <f>AR745+AU745+AX745</f>
        <v>0</v>
      </c>
      <c r="BC745" s="1">
        <v>0</v>
      </c>
      <c r="BD745" s="1">
        <v>0</v>
      </c>
      <c r="BF745" s="1" t="b">
        <f>IF(AND(AC745=0,AF745=0,AI745=0,AL745=0),TRUE,FALSE)</f>
        <v>1</v>
      </c>
      <c r="BH745" s="1">
        <f t="shared" si="389"/>
        <v>0</v>
      </c>
    </row>
    <row r="746" spans="2:60" ht="14.25">
      <c r="B746" s="101" t="s">
        <v>504</v>
      </c>
      <c r="C746" s="89" t="s">
        <v>508</v>
      </c>
      <c r="D746" s="102"/>
      <c r="E746" s="103">
        <f>E741+E742+E744+E745+E743</f>
        <v>0</v>
      </c>
      <c r="F746" s="89" t="s">
        <v>508</v>
      </c>
      <c r="G746" s="102"/>
      <c r="H746" s="103">
        <f>H741+H742+H744+H745+H743</f>
        <v>0</v>
      </c>
      <c r="I746" s="89" t="s">
        <v>508</v>
      </c>
      <c r="J746" s="102"/>
      <c r="K746" s="103">
        <f>K741+K742+K744+K745+K743</f>
        <v>0</v>
      </c>
      <c r="L746" s="89" t="s">
        <v>508</v>
      </c>
      <c r="M746" s="102"/>
      <c r="N746" s="103">
        <f>N741+N742+N744+N745+N743</f>
        <v>972243</v>
      </c>
      <c r="O746" s="89" t="s">
        <v>508</v>
      </c>
      <c r="P746" s="102"/>
      <c r="Q746" s="103">
        <f>Q741+Q742+Q744+Q745+Q743</f>
        <v>972243</v>
      </c>
      <c r="R746" s="89" t="s">
        <v>508</v>
      </c>
      <c r="S746" s="102"/>
      <c r="T746" s="103">
        <f>T741+T742+T744+T745+T743</f>
        <v>0</v>
      </c>
      <c r="U746" s="89" t="s">
        <v>508</v>
      </c>
      <c r="V746" s="102"/>
      <c r="W746" s="103">
        <f>W741+W742+W744+W745+W743</f>
        <v>972243</v>
      </c>
      <c r="X746" s="89" t="s">
        <v>508</v>
      </c>
      <c r="Y746" s="102"/>
      <c r="Z746" s="103">
        <f>Z741+Z742+Z744+Z745+Z743</f>
        <v>0</v>
      </c>
      <c r="AA746" s="6" t="s">
        <v>508</v>
      </c>
      <c r="AB746" s="7"/>
      <c r="AC746" s="22">
        <f>AC741+AC742+AC744+AC745+AC743</f>
        <v>0</v>
      </c>
      <c r="AD746" s="6" t="s">
        <v>508</v>
      </c>
      <c r="AE746" s="7"/>
      <c r="AF746" s="22">
        <f>AF741+AF742+AF744+AF745+AF743</f>
        <v>0</v>
      </c>
      <c r="AG746" s="6" t="s">
        <v>508</v>
      </c>
      <c r="AH746" s="7"/>
      <c r="AI746" s="22">
        <f>AI741+AI742+AI744+AI745+AI743</f>
        <v>0</v>
      </c>
      <c r="AJ746" s="6" t="s">
        <v>508</v>
      </c>
      <c r="AK746" s="7"/>
      <c r="AL746" s="22">
        <f>AL741+AL742+AL744+AL745+AL743</f>
        <v>0</v>
      </c>
      <c r="AM746" s="6" t="s">
        <v>508</v>
      </c>
      <c r="AN746" s="7"/>
      <c r="AO746" s="22">
        <f>AO741+AO742+AO744+AO745+AO743</f>
        <v>0</v>
      </c>
      <c r="AP746" s="6" t="s">
        <v>508</v>
      </c>
      <c r="AQ746" s="7"/>
      <c r="AR746" s="22">
        <f>AR741+AR742+AR744+AR745+AR743</f>
        <v>0</v>
      </c>
      <c r="AS746" s="6" t="s">
        <v>508</v>
      </c>
      <c r="AT746" s="7"/>
      <c r="AU746" s="22">
        <f>AU741+AU742+AU744+AU745+AU743</f>
        <v>0</v>
      </c>
      <c r="AV746" s="6" t="s">
        <v>508</v>
      </c>
      <c r="AW746" s="7"/>
      <c r="AX746" s="22">
        <f>AX741+AX742+AX744+AX745+AX743</f>
        <v>0</v>
      </c>
      <c r="AY746" s="6" t="s">
        <v>508</v>
      </c>
      <c r="AZ746" s="7"/>
      <c r="BA746" s="22">
        <f>BA741+BA742+BA744+BA745+BA743</f>
        <v>0</v>
      </c>
      <c r="BF746" s="1" t="b">
        <f>BF740</f>
        <v>1</v>
      </c>
      <c r="BH746" s="1">
        <f t="shared" si="389"/>
        <v>0</v>
      </c>
    </row>
    <row r="747" spans="2:60" ht="14.25">
      <c r="B747" s="56" t="s">
        <v>505</v>
      </c>
      <c r="C747" s="6" t="s">
        <v>508</v>
      </c>
      <c r="D747" s="7"/>
      <c r="E747" s="22">
        <f>SUM(E738+E746)</f>
        <v>0</v>
      </c>
      <c r="G747" s="7"/>
      <c r="H747" s="22">
        <f>SUM(H738+H746)</f>
        <v>174514</v>
      </c>
      <c r="J747" s="7"/>
      <c r="K747" s="22">
        <f>SUM(K738+K746)</f>
        <v>1576</v>
      </c>
      <c r="M747" s="7"/>
      <c r="N747" s="22">
        <f>SUM(N738+N746)</f>
        <v>1121882</v>
      </c>
      <c r="P747" s="7"/>
      <c r="Q747" s="22">
        <f>SUM(Q738+Q746)</f>
        <v>1297972</v>
      </c>
      <c r="S747" s="7"/>
      <c r="T747" s="22">
        <f>SUM(T738+T746)</f>
        <v>115881</v>
      </c>
      <c r="V747" s="7"/>
      <c r="W747" s="22">
        <f>SUM(W738+W746)</f>
        <v>1182091</v>
      </c>
      <c r="X747" s="10"/>
      <c r="Y747" s="7"/>
      <c r="Z747" s="22">
        <f>SUM(Z738+Z746)</f>
        <v>0</v>
      </c>
      <c r="AB747" s="7"/>
      <c r="AC747" s="40">
        <f>SUM(AC738+AC746)</f>
        <v>0</v>
      </c>
      <c r="AE747" s="7"/>
      <c r="AF747" s="40">
        <f>SUM(AF738+AF746)</f>
        <v>174513.88</v>
      </c>
      <c r="AH747" s="7"/>
      <c r="AI747" s="40">
        <f>SUM(AI738+AI746)</f>
        <v>1575.93</v>
      </c>
      <c r="AK747" s="7"/>
      <c r="AL747" s="40">
        <f>SUM(AL738+AL746)</f>
        <v>149638.99</v>
      </c>
      <c r="AN747" s="7"/>
      <c r="AO747" s="40">
        <f>SUM(AO738+AO746)</f>
        <v>325728.80000000005</v>
      </c>
      <c r="AQ747" s="7"/>
      <c r="AR747" s="22">
        <f>SUM(AR738+AR746)</f>
        <v>115880.87</v>
      </c>
      <c r="AT747" s="7"/>
      <c r="AU747" s="22">
        <f>SUM(AU738+AU746)</f>
        <v>209847.93</v>
      </c>
      <c r="AV747" s="10"/>
      <c r="AW747" s="7"/>
      <c r="AX747" s="22">
        <f>SUM(AX738+AX746)</f>
        <v>0</v>
      </c>
      <c r="AZ747" s="7"/>
      <c r="BA747" s="22">
        <f>SUM(BA738+BA746)</f>
        <v>325728.80000000005</v>
      </c>
      <c r="BH747" s="1">
        <f t="shared" si="389"/>
        <v>0</v>
      </c>
    </row>
    <row r="748" spans="2:60" ht="14.25">
      <c r="B748" s="100"/>
      <c r="C748" s="89"/>
      <c r="D748" s="89"/>
      <c r="E748" s="90"/>
      <c r="F748" s="89"/>
      <c r="G748" s="89"/>
      <c r="H748" s="90"/>
      <c r="I748" s="89"/>
      <c r="J748" s="89"/>
      <c r="K748" s="90"/>
      <c r="L748" s="89"/>
      <c r="M748" s="89"/>
      <c r="N748" s="90"/>
      <c r="O748" s="89"/>
      <c r="P748" s="89"/>
      <c r="Q748" s="90"/>
      <c r="R748" s="89"/>
      <c r="S748" s="89"/>
      <c r="T748" s="90"/>
      <c r="U748" s="89"/>
      <c r="V748" s="89"/>
      <c r="W748" s="90"/>
      <c r="X748" s="92"/>
      <c r="Y748" s="89"/>
      <c r="Z748" s="90"/>
      <c r="AV748" s="10"/>
      <c r="BH748" s="1">
        <f t="shared" si="389"/>
        <v>0</v>
      </c>
    </row>
    <row r="749" spans="1:60" s="61" customFormat="1" ht="14.25" hidden="1" outlineLevel="1">
      <c r="A749" s="61" t="s">
        <v>121</v>
      </c>
      <c r="B749" s="107" t="s">
        <v>122</v>
      </c>
      <c r="C749" s="107"/>
      <c r="D749" s="107"/>
      <c r="E749" s="108">
        <f aca="true" t="shared" si="394" ref="E749:E757">ROUND(AC749,round_as_displayed)</f>
        <v>0</v>
      </c>
      <c r="F749" s="107"/>
      <c r="G749" s="107"/>
      <c r="H749" s="108">
        <f aca="true" t="shared" si="395" ref="H749:H757">ROUND(AF749,round_as_displayed)</f>
        <v>0</v>
      </c>
      <c r="I749" s="107"/>
      <c r="J749" s="107"/>
      <c r="K749" s="108">
        <f aca="true" t="shared" si="396" ref="K749:K757">ROUND(AI749,round_as_displayed)</f>
        <v>6900</v>
      </c>
      <c r="L749" s="107"/>
      <c r="M749" s="107"/>
      <c r="N749" s="108">
        <f aca="true" t="shared" si="397" ref="N749:N757">ROUND(AL749,round_as_displayed)</f>
        <v>0</v>
      </c>
      <c r="O749" s="107"/>
      <c r="P749" s="107"/>
      <c r="Q749" s="108">
        <f aca="true" t="shared" si="398" ref="Q749:Q756">E749+H749+K749+N749</f>
        <v>6900</v>
      </c>
      <c r="R749" s="107"/>
      <c r="S749" s="107"/>
      <c r="T749" s="108">
        <f aca="true" t="shared" si="399" ref="T749:T757">ROUND(AR749,round_as_displayed)</f>
        <v>0</v>
      </c>
      <c r="U749" s="107"/>
      <c r="V749" s="107"/>
      <c r="W749" s="108">
        <f aca="true" t="shared" si="400" ref="W749:W757">ROUND(AU749,round_as_displayed)</f>
        <v>6900</v>
      </c>
      <c r="X749" s="107"/>
      <c r="Y749" s="107"/>
      <c r="Z749" s="108">
        <f aca="true" t="shared" si="401" ref="Z749:Z757">ROUND(AX749,round_as_displayed)</f>
        <v>0</v>
      </c>
      <c r="AC749" s="61">
        <v>0</v>
      </c>
      <c r="AF749" s="61">
        <v>0</v>
      </c>
      <c r="AI749" s="61">
        <v>6900</v>
      </c>
      <c r="AO749" s="61">
        <f aca="true" t="shared" si="402" ref="AO749:AO756">AC749+AF749+AI749+AL749</f>
        <v>6900</v>
      </c>
      <c r="AR749" s="61">
        <v>0</v>
      </c>
      <c r="AU749" s="61">
        <v>6900</v>
      </c>
      <c r="AX749" s="61">
        <v>0</v>
      </c>
      <c r="BA749" s="61">
        <f aca="true" t="shared" si="403" ref="BA749:BA756">AR749+AU749+AX749</f>
        <v>6900</v>
      </c>
      <c r="BC749" s="61">
        <v>0</v>
      </c>
      <c r="BD749" s="63">
        <v>0</v>
      </c>
      <c r="BE749" s="63"/>
      <c r="BF749" s="61" t="b">
        <f aca="true" t="shared" si="404" ref="BF749:BF756">IF(AND(AC749=0,AF749=0,AI749=0,AL749=0),TRUE,FALSE)</f>
        <v>0</v>
      </c>
      <c r="BH749" s="1">
        <f t="shared" si="389"/>
        <v>0</v>
      </c>
    </row>
    <row r="750" spans="1:60" s="61" customFormat="1" ht="14.25" hidden="1" outlineLevel="1">
      <c r="A750" s="61" t="s">
        <v>152</v>
      </c>
      <c r="B750" s="107" t="s">
        <v>238</v>
      </c>
      <c r="C750" s="107"/>
      <c r="D750" s="107"/>
      <c r="E750" s="108">
        <f t="shared" si="394"/>
        <v>0</v>
      </c>
      <c r="F750" s="107"/>
      <c r="G750" s="107"/>
      <c r="H750" s="108">
        <f t="shared" si="395"/>
        <v>0</v>
      </c>
      <c r="I750" s="107"/>
      <c r="J750" s="107"/>
      <c r="K750" s="108">
        <f t="shared" si="396"/>
        <v>52808</v>
      </c>
      <c r="L750" s="107"/>
      <c r="M750" s="107"/>
      <c r="N750" s="108">
        <f t="shared" si="397"/>
        <v>0</v>
      </c>
      <c r="O750" s="107"/>
      <c r="P750" s="107"/>
      <c r="Q750" s="108">
        <f t="shared" si="398"/>
        <v>52808</v>
      </c>
      <c r="R750" s="107"/>
      <c r="S750" s="107"/>
      <c r="T750" s="108">
        <f t="shared" si="399"/>
        <v>0</v>
      </c>
      <c r="U750" s="107"/>
      <c r="V750" s="107"/>
      <c r="W750" s="108">
        <f t="shared" si="400"/>
        <v>52808</v>
      </c>
      <c r="X750" s="107"/>
      <c r="Y750" s="107"/>
      <c r="Z750" s="108">
        <f t="shared" si="401"/>
        <v>0</v>
      </c>
      <c r="AC750" s="61">
        <v>0</v>
      </c>
      <c r="AF750" s="61">
        <v>0</v>
      </c>
      <c r="AI750" s="61">
        <v>52808.34</v>
      </c>
      <c r="AO750" s="61">
        <f t="shared" si="402"/>
        <v>52808.34</v>
      </c>
      <c r="AR750" s="61">
        <v>0</v>
      </c>
      <c r="AU750" s="61">
        <v>52808.34</v>
      </c>
      <c r="AX750" s="61">
        <v>0</v>
      </c>
      <c r="BA750" s="61">
        <f t="shared" si="403"/>
        <v>52808.34</v>
      </c>
      <c r="BC750" s="61">
        <v>0</v>
      </c>
      <c r="BD750" s="63">
        <v>-17000</v>
      </c>
      <c r="BE750" s="63"/>
      <c r="BF750" s="61" t="b">
        <f t="shared" si="404"/>
        <v>0</v>
      </c>
      <c r="BH750" s="1">
        <f t="shared" si="389"/>
        <v>0</v>
      </c>
    </row>
    <row r="751" spans="1:60" s="61" customFormat="1" ht="14.25" hidden="1" outlineLevel="1">
      <c r="A751" s="61" t="s">
        <v>180</v>
      </c>
      <c r="B751" s="107" t="s">
        <v>181</v>
      </c>
      <c r="C751" s="107"/>
      <c r="D751" s="107"/>
      <c r="E751" s="108">
        <f t="shared" si="394"/>
        <v>0</v>
      </c>
      <c r="F751" s="107"/>
      <c r="G751" s="107"/>
      <c r="H751" s="108">
        <f t="shared" si="395"/>
        <v>0</v>
      </c>
      <c r="I751" s="107"/>
      <c r="J751" s="107"/>
      <c r="K751" s="108">
        <f t="shared" si="396"/>
        <v>0</v>
      </c>
      <c r="L751" s="107"/>
      <c r="M751" s="107"/>
      <c r="N751" s="108">
        <f t="shared" si="397"/>
        <v>0</v>
      </c>
      <c r="O751" s="107"/>
      <c r="P751" s="107"/>
      <c r="Q751" s="108">
        <f t="shared" si="398"/>
        <v>0</v>
      </c>
      <c r="R751" s="107"/>
      <c r="S751" s="107"/>
      <c r="T751" s="108">
        <f t="shared" si="399"/>
        <v>0</v>
      </c>
      <c r="U751" s="107"/>
      <c r="V751" s="107"/>
      <c r="W751" s="108">
        <f t="shared" si="400"/>
        <v>1999</v>
      </c>
      <c r="X751" s="107"/>
      <c r="Y751" s="107"/>
      <c r="Z751" s="108">
        <f t="shared" si="401"/>
        <v>0</v>
      </c>
      <c r="AC751" s="61">
        <v>0</v>
      </c>
      <c r="AF751" s="61">
        <v>0</v>
      </c>
      <c r="AI751" s="61">
        <v>0</v>
      </c>
      <c r="AO751" s="61">
        <f t="shared" si="402"/>
        <v>0</v>
      </c>
      <c r="AR751" s="61">
        <v>0</v>
      </c>
      <c r="AU751" s="61">
        <v>1999</v>
      </c>
      <c r="AX751" s="61">
        <v>0</v>
      </c>
      <c r="BA751" s="61">
        <f t="shared" si="403"/>
        <v>1999</v>
      </c>
      <c r="BC751" s="61">
        <v>1999</v>
      </c>
      <c r="BD751" s="63">
        <v>0</v>
      </c>
      <c r="BE751" s="63"/>
      <c r="BF751" s="61" t="b">
        <f t="shared" si="404"/>
        <v>1</v>
      </c>
      <c r="BH751" s="1">
        <f t="shared" si="389"/>
        <v>1999</v>
      </c>
    </row>
    <row r="752" spans="1:60" s="61" customFormat="1" ht="14.25" hidden="1" outlineLevel="1">
      <c r="A752" s="61" t="s">
        <v>261</v>
      </c>
      <c r="B752" s="107" t="s">
        <v>262</v>
      </c>
      <c r="C752" s="107"/>
      <c r="D752" s="107"/>
      <c r="E752" s="108">
        <f t="shared" si="394"/>
        <v>0</v>
      </c>
      <c r="F752" s="107"/>
      <c r="G752" s="107"/>
      <c r="H752" s="108">
        <f t="shared" si="395"/>
        <v>0</v>
      </c>
      <c r="I752" s="107"/>
      <c r="J752" s="107"/>
      <c r="K752" s="108">
        <f t="shared" si="396"/>
        <v>0</v>
      </c>
      <c r="L752" s="107"/>
      <c r="M752" s="107"/>
      <c r="N752" s="108">
        <f t="shared" si="397"/>
        <v>0</v>
      </c>
      <c r="O752" s="107"/>
      <c r="P752" s="107"/>
      <c r="Q752" s="108">
        <f t="shared" si="398"/>
        <v>0</v>
      </c>
      <c r="R752" s="107"/>
      <c r="S752" s="107"/>
      <c r="T752" s="108">
        <f t="shared" si="399"/>
        <v>0</v>
      </c>
      <c r="U752" s="107"/>
      <c r="V752" s="107"/>
      <c r="W752" s="108">
        <f t="shared" si="400"/>
        <v>542</v>
      </c>
      <c r="X752" s="107"/>
      <c r="Y752" s="107"/>
      <c r="Z752" s="108">
        <f t="shared" si="401"/>
        <v>0</v>
      </c>
      <c r="AC752" s="61">
        <v>0</v>
      </c>
      <c r="AF752" s="61">
        <v>0</v>
      </c>
      <c r="AI752" s="61">
        <v>0</v>
      </c>
      <c r="AO752" s="61">
        <f t="shared" si="402"/>
        <v>0</v>
      </c>
      <c r="AR752" s="61">
        <v>0</v>
      </c>
      <c r="AU752" s="61">
        <v>541.5</v>
      </c>
      <c r="AX752" s="61">
        <v>0</v>
      </c>
      <c r="BA752" s="61">
        <f t="shared" si="403"/>
        <v>541.5</v>
      </c>
      <c r="BC752" s="61">
        <v>541.5</v>
      </c>
      <c r="BD752" s="63">
        <v>0</v>
      </c>
      <c r="BE752" s="63"/>
      <c r="BF752" s="61" t="b">
        <f t="shared" si="404"/>
        <v>1</v>
      </c>
      <c r="BH752" s="1">
        <f t="shared" si="389"/>
        <v>542</v>
      </c>
    </row>
    <row r="753" spans="1:60" s="61" customFormat="1" ht="14.25" hidden="1" outlineLevel="1">
      <c r="A753" s="61" t="s">
        <v>213</v>
      </c>
      <c r="B753" s="107" t="s">
        <v>214</v>
      </c>
      <c r="C753" s="107"/>
      <c r="D753" s="107"/>
      <c r="E753" s="108">
        <f t="shared" si="394"/>
        <v>0</v>
      </c>
      <c r="F753" s="107"/>
      <c r="G753" s="107"/>
      <c r="H753" s="108">
        <f t="shared" si="395"/>
        <v>0</v>
      </c>
      <c r="I753" s="107"/>
      <c r="J753" s="107"/>
      <c r="K753" s="108">
        <f t="shared" si="396"/>
        <v>0</v>
      </c>
      <c r="L753" s="107"/>
      <c r="M753" s="107"/>
      <c r="N753" s="108">
        <f t="shared" si="397"/>
        <v>0</v>
      </c>
      <c r="O753" s="107"/>
      <c r="P753" s="107"/>
      <c r="Q753" s="108">
        <f t="shared" si="398"/>
        <v>0</v>
      </c>
      <c r="R753" s="107"/>
      <c r="S753" s="107"/>
      <c r="T753" s="108">
        <f t="shared" si="399"/>
        <v>0</v>
      </c>
      <c r="U753" s="107"/>
      <c r="V753" s="107"/>
      <c r="W753" s="108">
        <f t="shared" si="400"/>
        <v>500</v>
      </c>
      <c r="X753" s="107"/>
      <c r="Y753" s="107"/>
      <c r="Z753" s="108">
        <f t="shared" si="401"/>
        <v>0</v>
      </c>
      <c r="AC753" s="61">
        <v>0</v>
      </c>
      <c r="AF753" s="61">
        <v>0</v>
      </c>
      <c r="AI753" s="61">
        <v>0</v>
      </c>
      <c r="AO753" s="61">
        <f t="shared" si="402"/>
        <v>0</v>
      </c>
      <c r="AR753" s="61">
        <v>0</v>
      </c>
      <c r="AU753" s="61">
        <v>500</v>
      </c>
      <c r="AX753" s="61">
        <v>0</v>
      </c>
      <c r="BA753" s="61">
        <f t="shared" si="403"/>
        <v>500</v>
      </c>
      <c r="BC753" s="61">
        <v>500</v>
      </c>
      <c r="BD753" s="63">
        <v>0</v>
      </c>
      <c r="BE753" s="63"/>
      <c r="BF753" s="61" t="b">
        <f t="shared" si="404"/>
        <v>1</v>
      </c>
      <c r="BH753" s="1">
        <f t="shared" si="389"/>
        <v>500</v>
      </c>
    </row>
    <row r="754" spans="1:60" s="61" customFormat="1" ht="14.25" hidden="1" outlineLevel="1">
      <c r="A754" s="61" t="s">
        <v>219</v>
      </c>
      <c r="B754" s="107" t="s">
        <v>220</v>
      </c>
      <c r="C754" s="107"/>
      <c r="D754" s="107"/>
      <c r="E754" s="108">
        <f t="shared" si="394"/>
        <v>0</v>
      </c>
      <c r="F754" s="107"/>
      <c r="G754" s="107"/>
      <c r="H754" s="108">
        <f t="shared" si="395"/>
        <v>0</v>
      </c>
      <c r="I754" s="107"/>
      <c r="J754" s="107"/>
      <c r="K754" s="108">
        <f t="shared" si="396"/>
        <v>7500</v>
      </c>
      <c r="L754" s="107"/>
      <c r="M754" s="107"/>
      <c r="N754" s="108">
        <f t="shared" si="397"/>
        <v>0</v>
      </c>
      <c r="O754" s="107"/>
      <c r="P754" s="107"/>
      <c r="Q754" s="108">
        <f t="shared" si="398"/>
        <v>7500</v>
      </c>
      <c r="R754" s="107"/>
      <c r="S754" s="107"/>
      <c r="T754" s="108">
        <f t="shared" si="399"/>
        <v>0</v>
      </c>
      <c r="U754" s="107"/>
      <c r="V754" s="107"/>
      <c r="W754" s="108">
        <f t="shared" si="400"/>
        <v>7500</v>
      </c>
      <c r="X754" s="107"/>
      <c r="Y754" s="107"/>
      <c r="Z754" s="108">
        <f t="shared" si="401"/>
        <v>0</v>
      </c>
      <c r="AC754" s="61">
        <v>0</v>
      </c>
      <c r="AF754" s="61">
        <v>0</v>
      </c>
      <c r="AI754" s="61">
        <v>7500</v>
      </c>
      <c r="AO754" s="61">
        <f t="shared" si="402"/>
        <v>7500</v>
      </c>
      <c r="AR754" s="61">
        <v>0</v>
      </c>
      <c r="AU754" s="61">
        <v>7500</v>
      </c>
      <c r="AX754" s="61">
        <v>0</v>
      </c>
      <c r="BA754" s="61">
        <f t="shared" si="403"/>
        <v>7500</v>
      </c>
      <c r="BC754" s="61">
        <v>0</v>
      </c>
      <c r="BD754" s="63">
        <v>0</v>
      </c>
      <c r="BE754" s="63"/>
      <c r="BF754" s="61" t="b">
        <f t="shared" si="404"/>
        <v>0</v>
      </c>
      <c r="BH754" s="1">
        <f t="shared" si="389"/>
        <v>0</v>
      </c>
    </row>
    <row r="755" spans="1:60" s="61" customFormat="1" ht="14.25" hidden="1" outlineLevel="1">
      <c r="A755" s="61" t="s">
        <v>341</v>
      </c>
      <c r="B755" s="107" t="s">
        <v>342</v>
      </c>
      <c r="C755" s="107"/>
      <c r="D755" s="107"/>
      <c r="E755" s="108">
        <f t="shared" si="394"/>
        <v>0</v>
      </c>
      <c r="F755" s="107"/>
      <c r="G755" s="107"/>
      <c r="H755" s="108">
        <f t="shared" si="395"/>
        <v>11973065</v>
      </c>
      <c r="I755" s="107"/>
      <c r="J755" s="107"/>
      <c r="K755" s="108">
        <f t="shared" si="396"/>
        <v>0</v>
      </c>
      <c r="L755" s="107"/>
      <c r="M755" s="107"/>
      <c r="N755" s="108">
        <f t="shared" si="397"/>
        <v>0</v>
      </c>
      <c r="O755" s="107"/>
      <c r="P755" s="107"/>
      <c r="Q755" s="108">
        <f t="shared" si="398"/>
        <v>11973065</v>
      </c>
      <c r="R755" s="107"/>
      <c r="S755" s="107"/>
      <c r="T755" s="108">
        <f t="shared" si="399"/>
        <v>0</v>
      </c>
      <c r="U755" s="107"/>
      <c r="V755" s="107"/>
      <c r="W755" s="108">
        <f t="shared" si="400"/>
        <v>11958135</v>
      </c>
      <c r="X755" s="107"/>
      <c r="Y755" s="107"/>
      <c r="Z755" s="108">
        <f t="shared" si="401"/>
        <v>14930</v>
      </c>
      <c r="AC755" s="61">
        <v>0</v>
      </c>
      <c r="AF755" s="61">
        <v>11973064.77</v>
      </c>
      <c r="AI755" s="61">
        <v>0</v>
      </c>
      <c r="AO755" s="61">
        <f t="shared" si="402"/>
        <v>11973064.77</v>
      </c>
      <c r="AR755" s="61">
        <v>0</v>
      </c>
      <c r="AU755" s="61">
        <v>11958134.77</v>
      </c>
      <c r="AX755" s="61">
        <v>14930</v>
      </c>
      <c r="BA755" s="61">
        <f t="shared" si="403"/>
        <v>11973064.77</v>
      </c>
      <c r="BC755" s="61">
        <v>0</v>
      </c>
      <c r="BD755" s="63">
        <v>0</v>
      </c>
      <c r="BE755" s="63"/>
      <c r="BF755" s="61" t="b">
        <f t="shared" si="404"/>
        <v>0</v>
      </c>
      <c r="BH755" s="1">
        <f t="shared" si="389"/>
        <v>0</v>
      </c>
    </row>
    <row r="756" spans="1:60" s="61" customFormat="1" ht="14.25" hidden="1" outlineLevel="1">
      <c r="A756" s="61" t="s">
        <v>357</v>
      </c>
      <c r="B756" s="107" t="s">
        <v>358</v>
      </c>
      <c r="C756" s="107"/>
      <c r="D756" s="107"/>
      <c r="E756" s="108">
        <f t="shared" si="394"/>
        <v>1415258</v>
      </c>
      <c r="F756" s="107"/>
      <c r="G756" s="107"/>
      <c r="H756" s="108">
        <f t="shared" si="395"/>
        <v>963640</v>
      </c>
      <c r="I756" s="107"/>
      <c r="J756" s="107"/>
      <c r="K756" s="108">
        <f t="shared" si="396"/>
        <v>668831</v>
      </c>
      <c r="L756" s="107"/>
      <c r="M756" s="107"/>
      <c r="N756" s="108">
        <f t="shared" si="397"/>
        <v>0</v>
      </c>
      <c r="O756" s="107"/>
      <c r="P756" s="107"/>
      <c r="Q756" s="108">
        <f t="shared" si="398"/>
        <v>3047729</v>
      </c>
      <c r="R756" s="107"/>
      <c r="S756" s="107"/>
      <c r="T756" s="108">
        <f t="shared" si="399"/>
        <v>0</v>
      </c>
      <c r="U756" s="107"/>
      <c r="V756" s="107"/>
      <c r="W756" s="108">
        <f t="shared" si="400"/>
        <v>3047729</v>
      </c>
      <c r="X756" s="107"/>
      <c r="Y756" s="107"/>
      <c r="Z756" s="108">
        <f t="shared" si="401"/>
        <v>0</v>
      </c>
      <c r="AC756" s="61">
        <v>1415258</v>
      </c>
      <c r="AF756" s="61">
        <v>963639.5</v>
      </c>
      <c r="AI756" s="61">
        <v>668831.09</v>
      </c>
      <c r="AO756" s="61">
        <f t="shared" si="402"/>
        <v>3047728.59</v>
      </c>
      <c r="AR756" s="61">
        <v>0</v>
      </c>
      <c r="AU756" s="61">
        <v>3047728.59</v>
      </c>
      <c r="AX756" s="61">
        <v>0</v>
      </c>
      <c r="BA756" s="61">
        <f t="shared" si="403"/>
        <v>3047728.59</v>
      </c>
      <c r="BC756" s="61">
        <v>0</v>
      </c>
      <c r="BD756" s="63">
        <v>0</v>
      </c>
      <c r="BE756" s="63"/>
      <c r="BF756" s="61" t="b">
        <f t="shared" si="404"/>
        <v>0</v>
      </c>
      <c r="BH756" s="1">
        <f t="shared" si="389"/>
        <v>0</v>
      </c>
    </row>
    <row r="757" spans="1:60" ht="14.25" collapsed="1">
      <c r="A757" s="1" t="s">
        <v>865</v>
      </c>
      <c r="B757" s="142" t="s">
        <v>506</v>
      </c>
      <c r="C757" s="6" t="s">
        <v>508</v>
      </c>
      <c r="D757" s="49"/>
      <c r="E757" s="23">
        <f t="shared" si="394"/>
        <v>1415258</v>
      </c>
      <c r="G757" s="49"/>
      <c r="H757" s="23">
        <f t="shared" si="395"/>
        <v>12936704</v>
      </c>
      <c r="J757" s="49"/>
      <c r="K757" s="23">
        <f t="shared" si="396"/>
        <v>736039</v>
      </c>
      <c r="M757" s="49"/>
      <c r="N757" s="23">
        <f t="shared" si="397"/>
        <v>3041</v>
      </c>
      <c r="P757" s="49"/>
      <c r="Q757" s="30">
        <f>E757+H757+K757+N757</f>
        <v>15091042</v>
      </c>
      <c r="S757" s="49"/>
      <c r="T757" s="23">
        <f t="shared" si="399"/>
        <v>0</v>
      </c>
      <c r="V757" s="49"/>
      <c r="W757" s="23">
        <f t="shared" si="400"/>
        <v>15076112</v>
      </c>
      <c r="X757" s="10"/>
      <c r="Y757" s="49"/>
      <c r="Z757" s="23">
        <f t="shared" si="401"/>
        <v>14930</v>
      </c>
      <c r="AB757" s="49"/>
      <c r="AC757" s="41">
        <v>1415258</v>
      </c>
      <c r="AE757" s="49"/>
      <c r="AF757" s="27">
        <v>12936704.27</v>
      </c>
      <c r="AH757" s="49"/>
      <c r="AI757" s="27">
        <v>736039.43</v>
      </c>
      <c r="AK757" s="49"/>
      <c r="AL757" s="26">
        <f>BC757</f>
        <v>3040.5</v>
      </c>
      <c r="AN757" s="49"/>
      <c r="AO757" s="27">
        <f>AC757+AF757+AI757+AL757</f>
        <v>15091042.2</v>
      </c>
      <c r="AQ757" s="49"/>
      <c r="AR757" s="31">
        <v>0</v>
      </c>
      <c r="AT757" s="49"/>
      <c r="AU757" s="27">
        <v>15076112.2</v>
      </c>
      <c r="AV757" s="10"/>
      <c r="AW757" s="49"/>
      <c r="AX757" s="27">
        <v>14930</v>
      </c>
      <c r="AZ757" s="49"/>
      <c r="BA757" s="31">
        <f>AR757+AU757+AX757</f>
        <v>15091042.2</v>
      </c>
      <c r="BC757" s="1">
        <v>3040.5</v>
      </c>
      <c r="BD757" s="1">
        <v>-17000</v>
      </c>
      <c r="BF757" s="1" t="b">
        <f>IF(AND(AC757=0,AF757=0,AI757=0,AL757=0),TRUE,FALSE)</f>
        <v>0</v>
      </c>
      <c r="BH757" s="1">
        <f t="shared" si="389"/>
        <v>0</v>
      </c>
    </row>
    <row r="758" spans="2:60" ht="14.25">
      <c r="B758" s="114" t="s">
        <v>7</v>
      </c>
      <c r="C758" s="89" t="s">
        <v>508</v>
      </c>
      <c r="D758" s="102"/>
      <c r="E758" s="103">
        <f>SUM(E206+E384+E506+E562+E614+E717+E747+E757)</f>
        <v>18766111</v>
      </c>
      <c r="F758" s="89"/>
      <c r="G758" s="102"/>
      <c r="H758" s="103">
        <f>SUM(H206+H384+H506+H562+H614+H717+H747+H757)</f>
        <v>29637329</v>
      </c>
      <c r="I758" s="89"/>
      <c r="J758" s="102"/>
      <c r="K758" s="103">
        <f>SUM(K206+K384+K506+K562+K614+K717+K747+K757)</f>
        <v>15742520</v>
      </c>
      <c r="L758" s="89"/>
      <c r="M758" s="102"/>
      <c r="N758" s="103">
        <f>SUM(N206+N384+N506+N562+N614+N717+N747+N757)</f>
        <v>12237225</v>
      </c>
      <c r="O758" s="89"/>
      <c r="P758" s="102"/>
      <c r="Q758" s="103">
        <f>SUM(Q206+Q384+Q506+Q562+Q614+Q717+Q747+Q757)</f>
        <v>76383185</v>
      </c>
      <c r="R758" s="89"/>
      <c r="S758" s="102"/>
      <c r="T758" s="103">
        <f>SUM(T206+T384+T506+T562+T614+T717+T747+T757)</f>
        <v>32408663</v>
      </c>
      <c r="U758" s="89"/>
      <c r="V758" s="102"/>
      <c r="W758" s="103">
        <f>SUM(W206+W384+W506+W562+W614+W717+W747+W757)</f>
        <v>39528371</v>
      </c>
      <c r="X758" s="92"/>
      <c r="Y758" s="102"/>
      <c r="Z758" s="103">
        <f>SUM(Z206+Z384+Z506+Z562+Z614+Z717+Z747+Z757)</f>
        <v>4446151</v>
      </c>
      <c r="AB758" s="7"/>
      <c r="AC758" s="40">
        <f>SUM(AC206+AC384+AC506+AC562+AC614+AC717+AC747+AC757)</f>
        <v>18332108.57</v>
      </c>
      <c r="AE758" s="7"/>
      <c r="AF758" s="40">
        <f>SUM(AF206+AF384+AF506+AF562+AF614+AF717+AF747+AF757)</f>
        <v>30052211.979999997</v>
      </c>
      <c r="AH758" s="7"/>
      <c r="AI758" s="40">
        <f>SUM(AI206+AI384+AI506+AI562+AI614+AI717+AI747+AI757)</f>
        <v>15978643.57</v>
      </c>
      <c r="AK758" s="7"/>
      <c r="AL758" s="40">
        <f>SUM(AL206+AL384+AL506+AL562+AL614+AL717+AL747+AL757)</f>
        <v>10725797.81</v>
      </c>
      <c r="AN758" s="7"/>
      <c r="AO758" s="40">
        <f>SUM(AO206+AO384+AO506+AO562+AO614+AO717+AO747+AO757)</f>
        <v>75088761.92999999</v>
      </c>
      <c r="AQ758" s="7"/>
      <c r="AR758" s="22">
        <f>SUM(AR206+AR384+AR506+AR562+AR614+AR717+AR747+AR757)</f>
        <v>32083960.180000003</v>
      </c>
      <c r="AT758" s="7"/>
      <c r="AU758" s="22">
        <f>SUM(AU206+AU384+AU506+AU562+AU614+AU717+AU747+AU757)</f>
        <v>37299633.83</v>
      </c>
      <c r="AV758" s="10"/>
      <c r="AW758" s="7"/>
      <c r="AX758" s="22">
        <f>SUM(AX206+AX384+AX506+AX562+AX614+AX717+AX747+AX757)</f>
        <v>4428247.500000001</v>
      </c>
      <c r="AZ758" s="7"/>
      <c r="BA758" s="22">
        <f>SUM(BA206+BA384+BA506+BA562+BA614+BA717+BA747+BA757)</f>
        <v>73811841.51</v>
      </c>
      <c r="BH758" s="1">
        <f t="shared" si="389"/>
        <v>0</v>
      </c>
    </row>
    <row r="759" spans="2:60" ht="14.25">
      <c r="B759" s="50"/>
      <c r="E759" s="19"/>
      <c r="H759" s="19"/>
      <c r="K759" s="19"/>
      <c r="N759" s="19"/>
      <c r="W759" s="19"/>
      <c r="X759" s="10"/>
      <c r="Z759" s="19"/>
      <c r="AV759" s="10"/>
      <c r="BH759" s="1">
        <f t="shared" si="389"/>
        <v>0</v>
      </c>
    </row>
    <row r="760" spans="1:60" ht="14.25">
      <c r="A760" s="10"/>
      <c r="B760" s="94" t="s">
        <v>804</v>
      </c>
      <c r="C760" s="89"/>
      <c r="D760" s="89"/>
      <c r="E760" s="90"/>
      <c r="F760" s="89"/>
      <c r="G760" s="89"/>
      <c r="H760" s="90"/>
      <c r="I760" s="89"/>
      <c r="J760" s="89"/>
      <c r="K760" s="90"/>
      <c r="L760" s="89"/>
      <c r="M760" s="89"/>
      <c r="N760" s="90"/>
      <c r="O760" s="89"/>
      <c r="P760" s="89"/>
      <c r="Q760" s="90"/>
      <c r="R760" s="89"/>
      <c r="S760" s="89"/>
      <c r="T760" s="90"/>
      <c r="U760" s="89"/>
      <c r="V760" s="89"/>
      <c r="W760" s="90"/>
      <c r="X760" s="92"/>
      <c r="Y760" s="89"/>
      <c r="Z760" s="90"/>
      <c r="AV760" s="10"/>
      <c r="BH760" s="1">
        <f t="shared" si="389"/>
        <v>0</v>
      </c>
    </row>
    <row r="761" spans="1:60" ht="14.25">
      <c r="A761" s="17" t="s">
        <v>875</v>
      </c>
      <c r="B761" s="57" t="s">
        <v>805</v>
      </c>
      <c r="C761" s="6" t="s">
        <v>508</v>
      </c>
      <c r="D761" s="14"/>
      <c r="E761" s="21">
        <f>ROUND(AC761,round_as_displayed)</f>
        <v>0</v>
      </c>
      <c r="F761" s="14"/>
      <c r="G761" s="14"/>
      <c r="H761" s="21">
        <f>ROUND(AF761,round_as_displayed)</f>
        <v>0</v>
      </c>
      <c r="I761" s="14"/>
      <c r="J761" s="14"/>
      <c r="K761" s="21">
        <f>ROUND(AI761,round_as_displayed)</f>
        <v>0</v>
      </c>
      <c r="L761" s="14"/>
      <c r="M761" s="14"/>
      <c r="N761" s="21">
        <f>ROUND(AL761,round_as_displayed)</f>
        <v>2393897</v>
      </c>
      <c r="O761" s="14"/>
      <c r="P761" s="14"/>
      <c r="Q761" s="30">
        <f>E761+H761+K761+N761</f>
        <v>2393897</v>
      </c>
      <c r="R761" s="14"/>
      <c r="S761" s="14"/>
      <c r="T761" s="21">
        <f>ROUND(AR761,round_as_displayed)</f>
        <v>0</v>
      </c>
      <c r="U761" s="14"/>
      <c r="V761" s="14"/>
      <c r="W761" s="21">
        <v>2393897</v>
      </c>
      <c r="X761" s="10"/>
      <c r="Y761" s="14"/>
      <c r="Z761" s="21">
        <f>ROUND(AX761,round_as_displayed)</f>
        <v>0</v>
      </c>
      <c r="AB761" s="14"/>
      <c r="AC761" s="39">
        <v>0</v>
      </c>
      <c r="AD761" s="14"/>
      <c r="AE761" s="14"/>
      <c r="AF761" s="26">
        <v>0</v>
      </c>
      <c r="AG761" s="14"/>
      <c r="AH761" s="14"/>
      <c r="AI761" s="26">
        <v>0</v>
      </c>
      <c r="AJ761" s="14"/>
      <c r="AK761" s="14"/>
      <c r="AL761" s="26">
        <f>BD761</f>
        <v>2393896.85</v>
      </c>
      <c r="AM761" s="14"/>
      <c r="AN761" s="14"/>
      <c r="AO761" s="26">
        <f>AC761+AF761+AI761+AL761</f>
        <v>2393896.85</v>
      </c>
      <c r="AP761" s="14"/>
      <c r="AQ761" s="14"/>
      <c r="AR761" s="30">
        <v>0</v>
      </c>
      <c r="AS761" s="14"/>
      <c r="AT761" s="14"/>
      <c r="AU761" s="26">
        <v>0</v>
      </c>
      <c r="AV761" s="10"/>
      <c r="AW761" s="14"/>
      <c r="AX761" s="26">
        <v>0</v>
      </c>
      <c r="AY761" s="14"/>
      <c r="AZ761" s="14"/>
      <c r="BA761" s="30">
        <f>AR761+AU761+AX761</f>
        <v>0</v>
      </c>
      <c r="BC761" s="1">
        <v>0</v>
      </c>
      <c r="BD761" s="1">
        <v>2393896.85</v>
      </c>
      <c r="BH761" s="1">
        <f t="shared" si="389"/>
        <v>0</v>
      </c>
    </row>
    <row r="762" spans="1:60" ht="14.25">
      <c r="A762" s="10"/>
      <c r="B762" s="94" t="s">
        <v>806</v>
      </c>
      <c r="C762" s="89"/>
      <c r="D762" s="89"/>
      <c r="E762" s="90"/>
      <c r="F762" s="89"/>
      <c r="G762" s="89"/>
      <c r="H762" s="90"/>
      <c r="I762" s="89"/>
      <c r="J762" s="89"/>
      <c r="K762" s="90"/>
      <c r="L762" s="89"/>
      <c r="M762" s="89"/>
      <c r="N762" s="90"/>
      <c r="O762" s="89"/>
      <c r="P762" s="89"/>
      <c r="Q762" s="90"/>
      <c r="R762" s="89"/>
      <c r="S762" s="89"/>
      <c r="T762" s="90"/>
      <c r="U762" s="89"/>
      <c r="V762" s="89"/>
      <c r="W762" s="90"/>
      <c r="X762" s="92"/>
      <c r="Y762" s="89"/>
      <c r="Z762" s="90"/>
      <c r="AV762" s="10"/>
      <c r="BH762" s="1">
        <f t="shared" si="389"/>
        <v>0</v>
      </c>
    </row>
    <row r="763" spans="1:60" ht="14.25">
      <c r="A763" s="17" t="s">
        <v>876</v>
      </c>
      <c r="B763" s="57" t="s">
        <v>807</v>
      </c>
      <c r="C763" s="6" t="s">
        <v>508</v>
      </c>
      <c r="D763" s="14"/>
      <c r="E763" s="21">
        <f>ROUND(AC763,round_as_displayed)</f>
        <v>0</v>
      </c>
      <c r="F763" s="14"/>
      <c r="G763" s="14"/>
      <c r="H763" s="21">
        <f>ROUND(AF763,round_as_displayed)</f>
        <v>0</v>
      </c>
      <c r="I763" s="14"/>
      <c r="J763" s="14"/>
      <c r="K763" s="21">
        <f>ROUND(AI763,round_as_displayed)</f>
        <v>0</v>
      </c>
      <c r="L763" s="14"/>
      <c r="M763" s="14"/>
      <c r="N763" s="21">
        <v>607323</v>
      </c>
      <c r="O763" s="14"/>
      <c r="P763" s="14"/>
      <c r="Q763" s="30">
        <f>E763+H763+K763+N763</f>
        <v>607323</v>
      </c>
      <c r="R763" s="14"/>
      <c r="S763" s="14"/>
      <c r="T763" s="21">
        <f>ROUND(AR763,round_as_displayed)</f>
        <v>0</v>
      </c>
      <c r="U763" s="14"/>
      <c r="V763" s="14"/>
      <c r="W763" s="21">
        <v>607323</v>
      </c>
      <c r="X763" s="10"/>
      <c r="Y763" s="14"/>
      <c r="Z763" s="21">
        <f>ROUND(AX763,round_as_displayed)</f>
        <v>0</v>
      </c>
      <c r="AB763" s="14"/>
      <c r="AC763" s="39">
        <v>0</v>
      </c>
      <c r="AD763" s="14"/>
      <c r="AE763" s="14"/>
      <c r="AF763" s="26">
        <v>0</v>
      </c>
      <c r="AG763" s="14"/>
      <c r="AH763" s="14"/>
      <c r="AI763" s="26">
        <v>0</v>
      </c>
      <c r="AJ763" s="14"/>
      <c r="AK763" s="14"/>
      <c r="AL763" s="26">
        <f>BD763</f>
        <v>289683.89</v>
      </c>
      <c r="AM763" s="14"/>
      <c r="AN763" s="14"/>
      <c r="AO763" s="26">
        <f>AC763+AF763+AI763+AL763</f>
        <v>289683.89</v>
      </c>
      <c r="AP763" s="14"/>
      <c r="AQ763" s="14"/>
      <c r="AR763" s="30">
        <v>0</v>
      </c>
      <c r="AS763" s="14"/>
      <c r="AT763" s="14"/>
      <c r="AU763" s="26">
        <v>0</v>
      </c>
      <c r="AV763" s="10"/>
      <c r="AW763" s="14"/>
      <c r="AX763" s="26">
        <v>0</v>
      </c>
      <c r="AY763" s="14"/>
      <c r="AZ763" s="14"/>
      <c r="BA763" s="30">
        <f>AR763+AU763+AX763</f>
        <v>0</v>
      </c>
      <c r="BC763" s="1">
        <v>0</v>
      </c>
      <c r="BD763" s="1">
        <v>289683.89</v>
      </c>
      <c r="BH763" s="1">
        <f t="shared" si="389"/>
        <v>0</v>
      </c>
    </row>
    <row r="764" spans="1:60" ht="14.25">
      <c r="A764" s="17" t="s">
        <v>866</v>
      </c>
      <c r="B764" s="124" t="s">
        <v>514</v>
      </c>
      <c r="C764" s="89" t="s">
        <v>508</v>
      </c>
      <c r="D764" s="97"/>
      <c r="E764" s="98">
        <v>202510</v>
      </c>
      <c r="F764" s="97"/>
      <c r="G764" s="97"/>
      <c r="H764" s="138">
        <v>-55232</v>
      </c>
      <c r="I764" s="97"/>
      <c r="J764" s="97"/>
      <c r="K764" s="98">
        <v>17788</v>
      </c>
      <c r="L764" s="97"/>
      <c r="M764" s="97"/>
      <c r="N764" s="98">
        <v>73345</v>
      </c>
      <c r="O764" s="97"/>
      <c r="P764" s="97"/>
      <c r="Q764" s="99">
        <f>E764+H764+K764+N764</f>
        <v>238411</v>
      </c>
      <c r="R764" s="97"/>
      <c r="S764" s="97"/>
      <c r="T764" s="98">
        <f>ROUND(AR764,round_as_displayed)</f>
        <v>0</v>
      </c>
      <c r="U764" s="97"/>
      <c r="V764" s="97"/>
      <c r="W764" s="98">
        <v>238411</v>
      </c>
      <c r="X764" s="92"/>
      <c r="Y764" s="97"/>
      <c r="Z764" s="98">
        <f>ROUND(AX764,round_as_displayed)</f>
        <v>0</v>
      </c>
      <c r="AB764" s="14"/>
      <c r="AC764" s="39">
        <v>0</v>
      </c>
      <c r="AD764" s="14"/>
      <c r="AE764" s="14"/>
      <c r="AF764" s="26">
        <v>0</v>
      </c>
      <c r="AG764" s="14"/>
      <c r="AH764" s="14"/>
      <c r="AI764" s="26">
        <v>0</v>
      </c>
      <c r="AJ764" s="14"/>
      <c r="AK764" s="14"/>
      <c r="AL764" s="26">
        <f>BD764</f>
        <v>238411.25</v>
      </c>
      <c r="AM764" s="14"/>
      <c r="AN764" s="14"/>
      <c r="AO764" s="26">
        <f>AC764+AF764+AI764+AL764</f>
        <v>238411.25</v>
      </c>
      <c r="AP764" s="14"/>
      <c r="AQ764" s="14"/>
      <c r="AR764" s="30">
        <v>0</v>
      </c>
      <c r="AS764" s="14"/>
      <c r="AT764" s="14"/>
      <c r="AU764" s="26">
        <v>0</v>
      </c>
      <c r="AV764" s="10"/>
      <c r="AW764" s="14"/>
      <c r="AX764" s="26">
        <v>0</v>
      </c>
      <c r="AY764" s="14"/>
      <c r="AZ764" s="14"/>
      <c r="BA764" s="30">
        <f>AR764+AU764+AX764</f>
        <v>0</v>
      </c>
      <c r="BC764" s="1">
        <v>0</v>
      </c>
      <c r="BD764" s="1">
        <v>238411.25</v>
      </c>
      <c r="BH764" s="1">
        <f t="shared" si="389"/>
        <v>0</v>
      </c>
    </row>
    <row r="765" spans="1:60" ht="14.25">
      <c r="A765" s="10"/>
      <c r="B765" s="59" t="s">
        <v>6</v>
      </c>
      <c r="C765" s="6" t="s">
        <v>508</v>
      </c>
      <c r="D765" s="34"/>
      <c r="E765" s="35">
        <f>(E761+E763+E764)</f>
        <v>202510</v>
      </c>
      <c r="F765" s="6" t="s">
        <v>508</v>
      </c>
      <c r="G765" s="34"/>
      <c r="H765" s="35">
        <f>(H761+H763+H764)</f>
        <v>-55232</v>
      </c>
      <c r="I765" s="6" t="s">
        <v>508</v>
      </c>
      <c r="J765" s="34"/>
      <c r="K765" s="35">
        <f>(K761+K763+K764)</f>
        <v>17788</v>
      </c>
      <c r="L765" s="6" t="s">
        <v>508</v>
      </c>
      <c r="M765" s="34"/>
      <c r="N765" s="35">
        <f>(N761+N763+N764)</f>
        <v>3074565</v>
      </c>
      <c r="O765" s="6" t="s">
        <v>508</v>
      </c>
      <c r="P765" s="34"/>
      <c r="Q765" s="35">
        <f>(Q761+Q763+Q764)</f>
        <v>3239631</v>
      </c>
      <c r="R765" s="6" t="s">
        <v>508</v>
      </c>
      <c r="S765" s="34"/>
      <c r="T765" s="35">
        <f>(T761+T763+T764)</f>
        <v>0</v>
      </c>
      <c r="U765" s="6" t="s">
        <v>508</v>
      </c>
      <c r="V765" s="34"/>
      <c r="W765" s="35">
        <f>(W761+W763+W764)</f>
        <v>3239631</v>
      </c>
      <c r="X765" s="6" t="s">
        <v>508</v>
      </c>
      <c r="Y765" s="34"/>
      <c r="Z765" s="35">
        <f>(Z761+Z763+Z764)</f>
        <v>0</v>
      </c>
      <c r="AA765" s="6" t="s">
        <v>508</v>
      </c>
      <c r="AB765" s="34"/>
      <c r="AC765" s="35">
        <f>(AC761+AC763+AC764)</f>
        <v>0</v>
      </c>
      <c r="AD765" s="6" t="s">
        <v>508</v>
      </c>
      <c r="AE765" s="34"/>
      <c r="AF765" s="35">
        <f>(AF761+AF763+AF764)</f>
        <v>0</v>
      </c>
      <c r="AG765" s="6" t="s">
        <v>508</v>
      </c>
      <c r="AH765" s="34"/>
      <c r="AI765" s="35">
        <f>(AI761+AI763+AI764)</f>
        <v>0</v>
      </c>
      <c r="AJ765" s="6" t="s">
        <v>508</v>
      </c>
      <c r="AK765" s="34"/>
      <c r="AL765" s="35">
        <f>(AL761+AL763+AL764)</f>
        <v>2921991.99</v>
      </c>
      <c r="AM765" s="6" t="s">
        <v>508</v>
      </c>
      <c r="AN765" s="34"/>
      <c r="AO765" s="35">
        <f>(AO761+AO763+AO764)</f>
        <v>2921991.99</v>
      </c>
      <c r="AP765" s="6" t="s">
        <v>508</v>
      </c>
      <c r="AQ765" s="34"/>
      <c r="AR765" s="35">
        <f>(AR761+AR763+AR764)</f>
        <v>0</v>
      </c>
      <c r="AS765" s="6" t="s">
        <v>508</v>
      </c>
      <c r="AT765" s="34"/>
      <c r="AU765" s="35">
        <f>(AU761+AU763+AU764)</f>
        <v>0</v>
      </c>
      <c r="AV765" s="6" t="s">
        <v>508</v>
      </c>
      <c r="AW765" s="34"/>
      <c r="AX765" s="35">
        <f>(AX761+AX763+AX764)</f>
        <v>0</v>
      </c>
      <c r="AY765" s="6" t="s">
        <v>508</v>
      </c>
      <c r="AZ765" s="34"/>
      <c r="BA765" s="35">
        <f>(BA761+BA763+BA764)</f>
        <v>0</v>
      </c>
      <c r="BH765" s="1">
        <f t="shared" si="389"/>
        <v>0</v>
      </c>
    </row>
    <row r="766" spans="1:60" ht="14.25">
      <c r="A766" s="10"/>
      <c r="B766" s="125" t="s">
        <v>808</v>
      </c>
      <c r="C766" s="89" t="s">
        <v>508</v>
      </c>
      <c r="D766" s="126"/>
      <c r="E766" s="123">
        <f>(E758+E765)</f>
        <v>18968621</v>
      </c>
      <c r="F766" s="89"/>
      <c r="G766" s="126"/>
      <c r="H766" s="123">
        <f>(H758+H765)</f>
        <v>29582097</v>
      </c>
      <c r="I766" s="89"/>
      <c r="J766" s="126"/>
      <c r="K766" s="123">
        <f>(K758+K765)</f>
        <v>15760308</v>
      </c>
      <c r="L766" s="89"/>
      <c r="M766" s="126"/>
      <c r="N766" s="123">
        <f>(N758+N765)</f>
        <v>15311790</v>
      </c>
      <c r="O766" s="89"/>
      <c r="P766" s="126"/>
      <c r="Q766" s="123">
        <f>(Q758+Q765)</f>
        <v>79622816</v>
      </c>
      <c r="R766" s="89"/>
      <c r="S766" s="126"/>
      <c r="T766" s="123">
        <f>(T758+T765)</f>
        <v>32408663</v>
      </c>
      <c r="U766" s="89"/>
      <c r="V766" s="126"/>
      <c r="W766" s="123">
        <f>(W758+W765)</f>
        <v>42768002</v>
      </c>
      <c r="X766" s="92"/>
      <c r="Y766" s="126"/>
      <c r="Z766" s="123">
        <f>(Z758+Z765)</f>
        <v>4446151</v>
      </c>
      <c r="AB766" s="34"/>
      <c r="AC766" s="43">
        <f>(AC758+AC765)</f>
        <v>18332108.57</v>
      </c>
      <c r="AE766" s="34"/>
      <c r="AF766" s="43">
        <f>(AF758+AF765)</f>
        <v>30052211.979999997</v>
      </c>
      <c r="AH766" s="34"/>
      <c r="AI766" s="43">
        <f>(AI758+AI765)</f>
        <v>15978643.57</v>
      </c>
      <c r="AK766" s="34"/>
      <c r="AL766" s="43">
        <f>(AL758+AL765)</f>
        <v>13647789.8</v>
      </c>
      <c r="AN766" s="34"/>
      <c r="AO766" s="43">
        <f>(AO758+AO765)</f>
        <v>78010753.91999999</v>
      </c>
      <c r="AQ766" s="34"/>
      <c r="AR766" s="35">
        <f>(AR758+AR765)</f>
        <v>32083960.180000003</v>
      </c>
      <c r="AT766" s="34"/>
      <c r="AU766" s="35">
        <f>(AU758+AU765)</f>
        <v>37299633.83</v>
      </c>
      <c r="AV766" s="10"/>
      <c r="AW766" s="34"/>
      <c r="AX766" s="35">
        <f>(AX758+AX765)</f>
        <v>4428247.500000001</v>
      </c>
      <c r="AZ766" s="34"/>
      <c r="BA766" s="35">
        <f>(BA758+BA765)</f>
        <v>73811841.51</v>
      </c>
      <c r="BH766" s="1">
        <f t="shared" si="389"/>
        <v>0</v>
      </c>
    </row>
    <row r="767" spans="1:60" ht="14.25">
      <c r="A767" s="10"/>
      <c r="B767" s="57"/>
      <c r="E767" s="19"/>
      <c r="H767" s="19"/>
      <c r="K767" s="19"/>
      <c r="N767" s="19"/>
      <c r="W767" s="19"/>
      <c r="X767" s="10"/>
      <c r="Z767" s="19"/>
      <c r="AV767" s="10"/>
      <c r="BH767" s="1">
        <f t="shared" si="389"/>
        <v>0</v>
      </c>
    </row>
    <row r="768" spans="1:60" ht="14.25">
      <c r="A768" s="10"/>
      <c r="B768" s="88" t="s">
        <v>809</v>
      </c>
      <c r="C768" s="89"/>
      <c r="D768" s="89"/>
      <c r="E768" s="90"/>
      <c r="F768" s="89"/>
      <c r="G768" s="89"/>
      <c r="H768" s="90"/>
      <c r="I768" s="89"/>
      <c r="J768" s="89"/>
      <c r="K768" s="90"/>
      <c r="L768" s="89"/>
      <c r="M768" s="89"/>
      <c r="N768" s="90"/>
      <c r="O768" s="89"/>
      <c r="P768" s="89"/>
      <c r="Q768" s="90"/>
      <c r="R768" s="89"/>
      <c r="S768" s="89"/>
      <c r="T768" s="90"/>
      <c r="U768" s="89"/>
      <c r="V768" s="89"/>
      <c r="W768" s="90"/>
      <c r="X768" s="92"/>
      <c r="Y768" s="89"/>
      <c r="Z768" s="90"/>
      <c r="AV768" s="10"/>
      <c r="BH768" s="1">
        <f t="shared" si="389"/>
        <v>0</v>
      </c>
    </row>
    <row r="769" spans="1:60" ht="14.25">
      <c r="A769" s="33" t="s">
        <v>801</v>
      </c>
      <c r="B769" s="143" t="s">
        <v>810</v>
      </c>
      <c r="C769" s="6" t="s">
        <v>508</v>
      </c>
      <c r="D769" s="14"/>
      <c r="E769" s="21">
        <f>ROUND(AC769,round_as_displayed)</f>
        <v>0</v>
      </c>
      <c r="F769" s="14"/>
      <c r="G769" s="14"/>
      <c r="H769" s="21">
        <f>ROUND(AF769,round_as_displayed)</f>
        <v>0</v>
      </c>
      <c r="I769" s="14"/>
      <c r="J769" s="14"/>
      <c r="K769" s="21">
        <f>ROUND(AI769,round_as_displayed)</f>
        <v>0</v>
      </c>
      <c r="L769" s="14"/>
      <c r="M769" s="14"/>
      <c r="N769" s="21">
        <f>15115762-23094</f>
        <v>15092668</v>
      </c>
      <c r="O769" s="14"/>
      <c r="P769" s="14"/>
      <c r="Q769" s="30">
        <f>E769+H769+K769+N769</f>
        <v>15092668</v>
      </c>
      <c r="R769" s="14"/>
      <c r="S769" s="14"/>
      <c r="T769" s="21">
        <v>3553629</v>
      </c>
      <c r="U769" s="14"/>
      <c r="V769" s="14"/>
      <c r="W769" s="21">
        <f>11562133-23094</f>
        <v>11539039</v>
      </c>
      <c r="X769" s="10"/>
      <c r="Y769" s="14"/>
      <c r="Z769" s="21">
        <f>ROUND(AX769,round_as_displayed)</f>
        <v>0</v>
      </c>
      <c r="AB769" s="14"/>
      <c r="AC769" s="39">
        <v>0</v>
      </c>
      <c r="AD769" s="14"/>
      <c r="AE769" s="14"/>
      <c r="AF769" s="26">
        <v>0</v>
      </c>
      <c r="AG769" s="14"/>
      <c r="AH769" s="14"/>
      <c r="AI769" s="26">
        <v>0</v>
      </c>
      <c r="AJ769" s="14"/>
      <c r="AK769" s="14"/>
      <c r="AL769" s="26">
        <f>BC769</f>
        <v>15092667.839999998</v>
      </c>
      <c r="AM769" s="14"/>
      <c r="AN769" s="14"/>
      <c r="AO769" s="26">
        <f>AC769+AF769+AI769+AL769</f>
        <v>15092667.839999998</v>
      </c>
      <c r="AP769" s="14"/>
      <c r="AQ769" s="14"/>
      <c r="AR769" s="30">
        <v>0</v>
      </c>
      <c r="AS769" s="14"/>
      <c r="AT769" s="14"/>
      <c r="AU769" s="26">
        <v>0</v>
      </c>
      <c r="AV769" s="10"/>
      <c r="AW769" s="14"/>
      <c r="AX769" s="26">
        <v>0</v>
      </c>
      <c r="AY769" s="14"/>
      <c r="AZ769" s="14"/>
      <c r="BA769" s="30">
        <f>AR769+AU769+AX769</f>
        <v>0</v>
      </c>
      <c r="BC769" s="1">
        <v>15092667.839999998</v>
      </c>
      <c r="BD769" s="1">
        <v>0</v>
      </c>
      <c r="BH769" s="1">
        <f t="shared" si="389"/>
        <v>0</v>
      </c>
    </row>
    <row r="770" spans="1:60" ht="14.25">
      <c r="A770" s="10"/>
      <c r="B770" s="94" t="s">
        <v>804</v>
      </c>
      <c r="C770" s="89"/>
      <c r="D770" s="89"/>
      <c r="E770" s="90"/>
      <c r="F770" s="89"/>
      <c r="G770" s="89"/>
      <c r="H770" s="90"/>
      <c r="I770" s="89"/>
      <c r="J770" s="89"/>
      <c r="K770" s="90"/>
      <c r="L770" s="89"/>
      <c r="M770" s="89"/>
      <c r="N770" s="90"/>
      <c r="O770" s="89"/>
      <c r="P770" s="89"/>
      <c r="Q770" s="90"/>
      <c r="R770" s="89"/>
      <c r="S770" s="89"/>
      <c r="T770" s="90"/>
      <c r="U770" s="89"/>
      <c r="V770" s="89"/>
      <c r="W770" s="90"/>
      <c r="X770" s="92"/>
      <c r="Y770" s="89"/>
      <c r="Z770" s="90"/>
      <c r="AV770" s="10"/>
      <c r="BH770" s="1">
        <f t="shared" si="389"/>
        <v>0</v>
      </c>
    </row>
    <row r="771" spans="1:60" ht="14.25">
      <c r="A771" s="17" t="s">
        <v>802</v>
      </c>
      <c r="B771" s="57" t="s">
        <v>811</v>
      </c>
      <c r="C771" s="6" t="s">
        <v>508</v>
      </c>
      <c r="D771" s="14"/>
      <c r="E771" s="21">
        <f>ROUND(AC771,round_as_displayed)</f>
        <v>0</v>
      </c>
      <c r="F771" s="14"/>
      <c r="G771" s="14"/>
      <c r="H771" s="21">
        <f>ROUND(AF771,round_as_displayed)</f>
        <v>0</v>
      </c>
      <c r="I771" s="14"/>
      <c r="J771" s="14"/>
      <c r="K771" s="21">
        <f>ROUND(AI771,round_as_displayed)</f>
        <v>0</v>
      </c>
      <c r="L771" s="14"/>
      <c r="M771" s="14"/>
      <c r="N771" s="21">
        <f>ROUND(AL771,round_as_displayed)</f>
        <v>400653</v>
      </c>
      <c r="O771" s="14"/>
      <c r="P771" s="14"/>
      <c r="Q771" s="30">
        <f>E771+H771+K771+N771</f>
        <v>400653</v>
      </c>
      <c r="R771" s="14"/>
      <c r="S771" s="14"/>
      <c r="T771" s="21">
        <f>ROUND(AR771,round_as_displayed)</f>
        <v>0</v>
      </c>
      <c r="U771" s="14"/>
      <c r="V771" s="14"/>
      <c r="W771" s="21">
        <v>400653</v>
      </c>
      <c r="X771" s="10"/>
      <c r="Y771" s="14"/>
      <c r="Z771" s="21">
        <f>ROUND(AX771,round_as_displayed)</f>
        <v>0</v>
      </c>
      <c r="AB771" s="14"/>
      <c r="AC771" s="39">
        <v>0</v>
      </c>
      <c r="AD771" s="14"/>
      <c r="AE771" s="14"/>
      <c r="AF771" s="26">
        <v>0</v>
      </c>
      <c r="AG771" s="14"/>
      <c r="AH771" s="14"/>
      <c r="AI771" s="26">
        <v>0</v>
      </c>
      <c r="AJ771" s="14"/>
      <c r="AK771" s="14"/>
      <c r="AL771" s="26">
        <f>+BD771</f>
        <v>400652.57</v>
      </c>
      <c r="AM771" s="14"/>
      <c r="AN771" s="14"/>
      <c r="AO771" s="26">
        <f>AC771+AF771+AI771+AL771</f>
        <v>400652.57</v>
      </c>
      <c r="AP771" s="14"/>
      <c r="AQ771" s="14"/>
      <c r="AR771" s="30">
        <v>0</v>
      </c>
      <c r="AS771" s="14"/>
      <c r="AT771" s="14"/>
      <c r="AU771" s="26">
        <v>0</v>
      </c>
      <c r="AV771" s="10"/>
      <c r="AW771" s="14"/>
      <c r="AX771" s="26">
        <v>0</v>
      </c>
      <c r="AY771" s="14"/>
      <c r="AZ771" s="14"/>
      <c r="BA771" s="30">
        <f>AR771+AU771+AX771</f>
        <v>0</v>
      </c>
      <c r="BC771" s="1">
        <v>0</v>
      </c>
      <c r="BD771" s="1">
        <v>400652.57</v>
      </c>
      <c r="BH771" s="1">
        <f t="shared" si="389"/>
        <v>0</v>
      </c>
    </row>
    <row r="772" spans="1:60" ht="14.25">
      <c r="A772" s="10"/>
      <c r="B772" s="94" t="s">
        <v>806</v>
      </c>
      <c r="C772" s="89"/>
      <c r="D772" s="89"/>
      <c r="E772" s="90"/>
      <c r="F772" s="89"/>
      <c r="G772" s="89"/>
      <c r="H772" s="90"/>
      <c r="I772" s="89"/>
      <c r="J772" s="89"/>
      <c r="K772" s="90"/>
      <c r="L772" s="89"/>
      <c r="M772" s="89"/>
      <c r="N772" s="90"/>
      <c r="O772" s="89"/>
      <c r="P772" s="89"/>
      <c r="Q772" s="90"/>
      <c r="R772" s="89"/>
      <c r="S772" s="89"/>
      <c r="T772" s="90"/>
      <c r="U772" s="89"/>
      <c r="V772" s="89"/>
      <c r="W772" s="90"/>
      <c r="X772" s="92"/>
      <c r="Y772" s="89"/>
      <c r="Z772" s="90"/>
      <c r="AV772" s="10"/>
      <c r="BH772" s="1">
        <f t="shared" si="389"/>
        <v>0</v>
      </c>
    </row>
    <row r="773" spans="1:60" ht="14.25">
      <c r="A773" s="17" t="s">
        <v>803</v>
      </c>
      <c r="B773" s="124" t="s">
        <v>919</v>
      </c>
      <c r="C773" s="89" t="s">
        <v>508</v>
      </c>
      <c r="D773" s="97"/>
      <c r="E773" s="98">
        <f>ROUND(AC773,round_as_displayed)</f>
        <v>0</v>
      </c>
      <c r="F773" s="97"/>
      <c r="G773" s="97"/>
      <c r="H773" s="98">
        <f>ROUND(AF773,round_as_displayed)</f>
        <v>0</v>
      </c>
      <c r="I773" s="97"/>
      <c r="J773" s="97"/>
      <c r="K773" s="98">
        <f>ROUND(AI773,round_as_displayed)</f>
        <v>0</v>
      </c>
      <c r="L773" s="97"/>
      <c r="M773" s="97"/>
      <c r="N773" s="98">
        <v>18676</v>
      </c>
      <c r="O773" s="97"/>
      <c r="P773" s="97"/>
      <c r="Q773" s="99">
        <f>E773+H773+K773+N773</f>
        <v>18676</v>
      </c>
      <c r="R773" s="97"/>
      <c r="S773" s="97"/>
      <c r="T773" s="98">
        <f>ROUND(AR773,round_as_displayed)</f>
        <v>0</v>
      </c>
      <c r="U773" s="97"/>
      <c r="V773" s="97"/>
      <c r="W773" s="98">
        <v>18676</v>
      </c>
      <c r="X773" s="92"/>
      <c r="Y773" s="97"/>
      <c r="Z773" s="98">
        <f>ROUND(AX773,round_as_displayed)</f>
        <v>0</v>
      </c>
      <c r="AB773" s="14"/>
      <c r="AC773" s="39">
        <v>0</v>
      </c>
      <c r="AD773" s="14"/>
      <c r="AE773" s="14"/>
      <c r="AF773" s="26">
        <v>0</v>
      </c>
      <c r="AG773" s="14"/>
      <c r="AH773" s="14"/>
      <c r="AI773" s="26">
        <v>0</v>
      </c>
      <c r="AJ773" s="14"/>
      <c r="AK773" s="14"/>
      <c r="AL773" s="26">
        <f>+BD773</f>
        <v>23093.59</v>
      </c>
      <c r="AM773" s="14"/>
      <c r="AN773" s="14"/>
      <c r="AO773" s="26">
        <f>AC773+AF773+AI773+AL773</f>
        <v>23093.59</v>
      </c>
      <c r="AP773" s="14"/>
      <c r="AQ773" s="14"/>
      <c r="AR773" s="30">
        <v>0</v>
      </c>
      <c r="AS773" s="14"/>
      <c r="AT773" s="14"/>
      <c r="AU773" s="26">
        <v>0</v>
      </c>
      <c r="AV773" s="10"/>
      <c r="AW773" s="14"/>
      <c r="AX773" s="26">
        <v>0</v>
      </c>
      <c r="AY773" s="14"/>
      <c r="AZ773" s="14"/>
      <c r="BA773" s="30">
        <f>AR773+AU773+AX773</f>
        <v>0</v>
      </c>
      <c r="BC773" s="1">
        <v>0</v>
      </c>
      <c r="BD773" s="1">
        <v>23093.59</v>
      </c>
      <c r="BH773" s="1">
        <f t="shared" si="389"/>
        <v>0</v>
      </c>
    </row>
    <row r="774" spans="1:60" ht="14.25">
      <c r="A774" s="16"/>
      <c r="B774" s="124" t="s">
        <v>812</v>
      </c>
      <c r="C774" s="89" t="s">
        <v>508</v>
      </c>
      <c r="D774" s="126"/>
      <c r="E774" s="123">
        <f>(E769+E771+E773)</f>
        <v>0</v>
      </c>
      <c r="F774" s="89"/>
      <c r="G774" s="126"/>
      <c r="H774" s="123">
        <f>(H769+H771+H773)</f>
        <v>0</v>
      </c>
      <c r="I774" s="89"/>
      <c r="J774" s="126"/>
      <c r="K774" s="123">
        <f>(K769+K771+K773)</f>
        <v>0</v>
      </c>
      <c r="L774" s="89"/>
      <c r="M774" s="126"/>
      <c r="N774" s="123">
        <f>(N769+N771+N773)</f>
        <v>15511997</v>
      </c>
      <c r="O774" s="89"/>
      <c r="P774" s="126"/>
      <c r="Q774" s="123">
        <f>(Q769+Q771+Q773)</f>
        <v>15511997</v>
      </c>
      <c r="R774" s="89"/>
      <c r="S774" s="126"/>
      <c r="T774" s="123">
        <f>(T769+T771+T773)</f>
        <v>3553629</v>
      </c>
      <c r="U774" s="89"/>
      <c r="V774" s="126"/>
      <c r="W774" s="123">
        <f>(W769+W771+W773)</f>
        <v>11958368</v>
      </c>
      <c r="X774" s="92"/>
      <c r="Y774" s="126"/>
      <c r="Z774" s="123">
        <f>(Z769+Z771+Z773)</f>
        <v>0</v>
      </c>
      <c r="AB774" s="34"/>
      <c r="AC774" s="43">
        <f>(AC769+AC771+AC773)</f>
        <v>0</v>
      </c>
      <c r="AE774" s="34"/>
      <c r="AF774" s="43">
        <f>(AF769+AF771+AF773)</f>
        <v>0</v>
      </c>
      <c r="AH774" s="34"/>
      <c r="AI774" s="43">
        <f>(AI769+AI771+AI773)</f>
        <v>0</v>
      </c>
      <c r="AK774" s="34"/>
      <c r="AL774" s="43">
        <f>(AL769+AL771+AL773)</f>
        <v>15516413.999999998</v>
      </c>
      <c r="AN774" s="34"/>
      <c r="AO774" s="43">
        <f>(AO769+AO771+AO773)</f>
        <v>15516413.999999998</v>
      </c>
      <c r="AQ774" s="34"/>
      <c r="AR774" s="35">
        <f>(AR769+AR771+AR773)</f>
        <v>0</v>
      </c>
      <c r="AT774" s="34"/>
      <c r="AU774" s="35">
        <f>(AU769+AU771+AU773)</f>
        <v>0</v>
      </c>
      <c r="AV774" s="10"/>
      <c r="AW774" s="34"/>
      <c r="AX774" s="35">
        <f>(AX769+AX771+AX773)</f>
        <v>0</v>
      </c>
      <c r="AZ774" s="34"/>
      <c r="BA774" s="35">
        <f>(BA769+BA771+BA773)</f>
        <v>0</v>
      </c>
      <c r="BH774" s="1">
        <f t="shared" si="389"/>
        <v>0</v>
      </c>
    </row>
    <row r="775" spans="2:60" ht="14.25">
      <c r="B775" s="52"/>
      <c r="E775" s="19"/>
      <c r="H775" s="19"/>
      <c r="K775" s="19"/>
      <c r="N775" s="19"/>
      <c r="W775" s="19"/>
      <c r="X775" s="10"/>
      <c r="Z775" s="19"/>
      <c r="AV775" s="10"/>
      <c r="BH775" s="1">
        <f t="shared" si="389"/>
        <v>0</v>
      </c>
    </row>
    <row r="776" spans="2:60" ht="15" thickBot="1">
      <c r="B776" s="96" t="s">
        <v>813</v>
      </c>
      <c r="C776" s="89" t="s">
        <v>508</v>
      </c>
      <c r="D776" s="139" t="s">
        <v>523</v>
      </c>
      <c r="E776" s="140">
        <f>SUM(E766+E774)</f>
        <v>18968621</v>
      </c>
      <c r="F776" s="89"/>
      <c r="G776" s="139" t="s">
        <v>523</v>
      </c>
      <c r="H776" s="140">
        <f>SUM(H766+H774)</f>
        <v>29582097</v>
      </c>
      <c r="I776" s="89"/>
      <c r="J776" s="139" t="s">
        <v>523</v>
      </c>
      <c r="K776" s="140">
        <f>SUM(K766+K774)</f>
        <v>15760308</v>
      </c>
      <c r="L776" s="89"/>
      <c r="M776" s="139" t="s">
        <v>523</v>
      </c>
      <c r="N776" s="140">
        <f>SUM(N766+N774)</f>
        <v>30823787</v>
      </c>
      <c r="O776" s="89"/>
      <c r="P776" s="139" t="s">
        <v>523</v>
      </c>
      <c r="Q776" s="140">
        <f>SUM(Q766+Q774)</f>
        <v>95134813</v>
      </c>
      <c r="R776" s="89"/>
      <c r="S776" s="139" t="s">
        <v>523</v>
      </c>
      <c r="T776" s="140">
        <f>SUM(T766+T774)</f>
        <v>35962292</v>
      </c>
      <c r="U776" s="89"/>
      <c r="V776" s="139" t="s">
        <v>523</v>
      </c>
      <c r="W776" s="140">
        <f>SUM(W766+W774)</f>
        <v>54726370</v>
      </c>
      <c r="X776" s="92"/>
      <c r="Y776" s="139" t="s">
        <v>523</v>
      </c>
      <c r="Z776" s="140">
        <f>SUM(Z766+Z774)</f>
        <v>4446151</v>
      </c>
      <c r="AB776" s="68" t="s">
        <v>523</v>
      </c>
      <c r="AC776" s="44">
        <f>SUM(AC766+AC774)</f>
        <v>18332108.57</v>
      </c>
      <c r="AE776" s="68" t="s">
        <v>523</v>
      </c>
      <c r="AF776" s="44">
        <f>SUM(AF766+AF774)</f>
        <v>30052211.979999997</v>
      </c>
      <c r="AH776" s="68" t="s">
        <v>523</v>
      </c>
      <c r="AI776" s="44">
        <f>SUM(AI766+AI774)</f>
        <v>15978643.57</v>
      </c>
      <c r="AK776" s="68" t="s">
        <v>523</v>
      </c>
      <c r="AL776" s="44">
        <f>SUM(AL766+AL774)</f>
        <v>29164203.799999997</v>
      </c>
      <c r="AN776" s="68" t="s">
        <v>523</v>
      </c>
      <c r="AO776" s="44">
        <f>SUM(AO766+AO774)</f>
        <v>93527167.91999999</v>
      </c>
      <c r="AQ776" s="68" t="s">
        <v>523</v>
      </c>
      <c r="AR776" s="36">
        <f>SUM(AR766+AR774)</f>
        <v>32083960.180000003</v>
      </c>
      <c r="AT776" s="68" t="s">
        <v>523</v>
      </c>
      <c r="AU776" s="36">
        <f>SUM(AU766+AU774)</f>
        <v>37299633.83</v>
      </c>
      <c r="AV776" s="10"/>
      <c r="AW776" s="68" t="s">
        <v>523</v>
      </c>
      <c r="AX776" s="36">
        <f>SUM(AX766+AX774)</f>
        <v>4428247.500000001</v>
      </c>
      <c r="AZ776" s="68" t="s">
        <v>523</v>
      </c>
      <c r="BA776" s="36">
        <f>SUM(BA766+BA774)</f>
        <v>73811841.51</v>
      </c>
      <c r="BH776" s="1">
        <f t="shared" si="389"/>
        <v>0</v>
      </c>
    </row>
    <row r="777" spans="2:60" ht="15" thickTop="1">
      <c r="B777" s="15"/>
      <c r="BH777" s="1">
        <f t="shared" si="389"/>
        <v>0</v>
      </c>
    </row>
    <row r="778" spans="1:60" ht="14.25">
      <c r="A778" s="1" t="s">
        <v>520</v>
      </c>
      <c r="B778" s="15"/>
      <c r="BH778" s="1">
        <f t="shared" si="389"/>
        <v>0</v>
      </c>
    </row>
  </sheetData>
  <sheetProtection/>
  <mergeCells count="2">
    <mergeCell ref="H4:T4"/>
    <mergeCell ref="H5:T5"/>
  </mergeCells>
  <printOptions horizontalCentered="1"/>
  <pageMargins left="0" right="0" top="0.5" bottom="0.4" header="0.5" footer="0.5"/>
  <pageSetup firstPageNumber="13" useFirstPageNumber="1" fitToHeight="0" fitToWidth="1" horizontalDpi="600" verticalDpi="600" orientation="landscape" scale="75" r:id="rId4"/>
  <headerFooter alignWithMargins="0">
    <oddHeader>&amp;C&amp;"Times New Roman,Bold"&amp;16
&amp;R
</oddHeader>
  </headerFooter>
  <rowBreaks count="7" manualBreakCount="7">
    <brk id="115" min="1" max="25" man="1"/>
    <brk id="231" min="1" max="25" man="1"/>
    <brk id="326" min="1" max="25" man="1"/>
    <brk id="434" min="1" max="25" man="1"/>
    <brk id="528" min="1" max="25" man="1"/>
    <brk id="604" min="1" max="25" man="1"/>
    <brk id="718" min="1" max="2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ejudson</cp:lastModifiedBy>
  <cp:lastPrinted>2011-03-24T21:32:07Z</cp:lastPrinted>
  <dcterms:created xsi:type="dcterms:W3CDTF">1999-07-13T23:41:35Z</dcterms:created>
  <dcterms:modified xsi:type="dcterms:W3CDTF">2011-03-29T14:00:42Z</dcterms:modified>
  <cp:category/>
  <cp:version/>
  <cp:contentType/>
  <cp:contentStatus/>
</cp:coreProperties>
</file>